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la\Desktop\"/>
    </mc:Choice>
  </mc:AlternateContent>
  <bookViews>
    <workbookView xWindow="240" yWindow="105" windowWidth="18075" windowHeight="12180" tabRatio="691"/>
  </bookViews>
  <sheets>
    <sheet name="Instructions" sheetId="13" r:id="rId1"/>
    <sheet name="Detailed Budget" sheetId="10" r:id="rId2"/>
    <sheet name="Add'l Personnel" sheetId="19" r:id="rId3"/>
    <sheet name="Year 1" sheetId="14" r:id="rId4"/>
    <sheet name="Year 2" sheetId="15" r:id="rId5"/>
    <sheet name="Year 3" sheetId="16" r:id="rId6"/>
    <sheet name="Year 4" sheetId="17" r:id="rId7"/>
    <sheet name="Year 5" sheetId="18" r:id="rId8"/>
  </sheets>
  <definedNames>
    <definedName name="OLE_LINK5" localSheetId="0">Instructions!#REF!</definedName>
    <definedName name="_xlnm.Print_Area" localSheetId="2">'Add''l Personnel'!$A$1:$Q$68</definedName>
    <definedName name="_xlnm.Print_Area" localSheetId="1">'Detailed Budget'!$A$1:$Q$149</definedName>
  </definedNames>
  <calcPr calcId="162913"/>
</workbook>
</file>

<file path=xl/calcChain.xml><?xml version="1.0" encoding="utf-8"?>
<calcChain xmlns="http://schemas.openxmlformats.org/spreadsheetml/2006/main">
  <c r="F18" i="10" l="1"/>
  <c r="F61" i="19"/>
  <c r="F54" i="19"/>
  <c r="F48" i="19"/>
  <c r="F42" i="19"/>
  <c r="F32" i="19"/>
  <c r="F26" i="19"/>
  <c r="F20" i="19"/>
  <c r="F14" i="19"/>
  <c r="F64" i="10"/>
  <c r="F58" i="10"/>
  <c r="F52" i="10"/>
  <c r="F42" i="10"/>
  <c r="F36" i="10"/>
  <c r="F30" i="10"/>
  <c r="F24" i="10"/>
  <c r="I12" i="19" l="1"/>
  <c r="M6" i="19" l="1"/>
  <c r="K39" i="19" l="1"/>
  <c r="K15" i="10"/>
  <c r="I115" i="10"/>
  <c r="O117" i="10"/>
  <c r="O116" i="10"/>
  <c r="O115" i="10"/>
  <c r="O114" i="10"/>
  <c r="O113" i="10"/>
  <c r="M117" i="10"/>
  <c r="M116" i="10"/>
  <c r="M115" i="10"/>
  <c r="M114" i="10"/>
  <c r="M113" i="10"/>
  <c r="K117" i="10"/>
  <c r="K116" i="10"/>
  <c r="K115" i="10"/>
  <c r="K114" i="10"/>
  <c r="K113" i="10"/>
  <c r="I117" i="10"/>
  <c r="I116" i="10"/>
  <c r="I114" i="10"/>
  <c r="I113" i="10"/>
  <c r="O112" i="10"/>
  <c r="M112" i="10"/>
  <c r="K112" i="10"/>
  <c r="I112" i="10"/>
  <c r="O109" i="10"/>
  <c r="M109" i="10"/>
  <c r="K109" i="10"/>
  <c r="I109" i="10"/>
  <c r="O106" i="10"/>
  <c r="M106" i="10"/>
  <c r="K106" i="10"/>
  <c r="I106" i="10"/>
  <c r="I100" i="10"/>
  <c r="O102" i="10"/>
  <c r="M102" i="10"/>
  <c r="K102" i="10"/>
  <c r="I102" i="10"/>
  <c r="O101" i="10"/>
  <c r="M101" i="10"/>
  <c r="K101" i="10"/>
  <c r="I101" i="10"/>
  <c r="O100" i="10"/>
  <c r="M100" i="10"/>
  <c r="K100" i="10"/>
  <c r="O97" i="10"/>
  <c r="M97" i="10"/>
  <c r="K97" i="10"/>
  <c r="I97" i="10"/>
  <c r="K89" i="10"/>
  <c r="K92" i="10"/>
  <c r="O93" i="10"/>
  <c r="M93" i="10"/>
  <c r="K93" i="10"/>
  <c r="I93" i="10"/>
  <c r="O92" i="10"/>
  <c r="M92" i="10"/>
  <c r="I92" i="10"/>
  <c r="O91" i="10"/>
  <c r="M91" i="10"/>
  <c r="K91" i="10"/>
  <c r="I91" i="10"/>
  <c r="O90" i="10"/>
  <c r="M90" i="10"/>
  <c r="K90" i="10"/>
  <c r="I90" i="10"/>
  <c r="O89" i="10"/>
  <c r="M89" i="10"/>
  <c r="I89" i="10"/>
  <c r="O82" i="10"/>
  <c r="M82" i="10"/>
  <c r="K82" i="10"/>
  <c r="I82" i="10"/>
  <c r="O81" i="10"/>
  <c r="I81" i="10"/>
  <c r="M81" i="10"/>
  <c r="K81" i="10"/>
  <c r="O15" i="10"/>
  <c r="I119" i="10"/>
  <c r="D16" i="15"/>
  <c r="O61" i="10"/>
  <c r="M61" i="10"/>
  <c r="K61" i="10"/>
  <c r="I61" i="10"/>
  <c r="O55" i="10"/>
  <c r="M55" i="10"/>
  <c r="K55" i="10"/>
  <c r="I55" i="10"/>
  <c r="O49" i="10"/>
  <c r="M49" i="10"/>
  <c r="K49" i="10"/>
  <c r="I49" i="10"/>
  <c r="O39" i="10"/>
  <c r="M39" i="10"/>
  <c r="K39" i="10"/>
  <c r="I39" i="10"/>
  <c r="O33" i="10"/>
  <c r="M33" i="10"/>
  <c r="K33" i="10"/>
  <c r="I33" i="10"/>
  <c r="O27" i="10"/>
  <c r="M27" i="10"/>
  <c r="K27" i="10"/>
  <c r="I27" i="10"/>
  <c r="O21" i="10"/>
  <c r="M21" i="10"/>
  <c r="K21" i="10"/>
  <c r="I21" i="10"/>
  <c r="M15" i="10"/>
  <c r="I15" i="10"/>
  <c r="K17" i="19"/>
  <c r="K23" i="19"/>
  <c r="I16" i="10"/>
  <c r="K16" i="10" s="1"/>
  <c r="H20" i="19"/>
  <c r="J52" i="10"/>
  <c r="K52" i="10" s="1"/>
  <c r="K53" i="10" s="1"/>
  <c r="L18" i="10"/>
  <c r="L24" i="10"/>
  <c r="M24" i="10" s="1"/>
  <c r="M25" i="10" s="1"/>
  <c r="J18" i="10"/>
  <c r="O62" i="10"/>
  <c r="M62" i="10"/>
  <c r="K62" i="10"/>
  <c r="I62" i="10"/>
  <c r="O56" i="10"/>
  <c r="M56" i="10"/>
  <c r="K56" i="10"/>
  <c r="I56" i="10"/>
  <c r="I50" i="10"/>
  <c r="K50" i="10"/>
  <c r="M50" i="10"/>
  <c r="O50" i="10"/>
  <c r="I40" i="10"/>
  <c r="K40" i="10"/>
  <c r="M40" i="10"/>
  <c r="O40" i="10"/>
  <c r="I34" i="10"/>
  <c r="K34" i="10"/>
  <c r="M34" i="10"/>
  <c r="O34" i="10"/>
  <c r="I28" i="10"/>
  <c r="K28" i="10"/>
  <c r="M28" i="10"/>
  <c r="O28" i="10"/>
  <c r="I22" i="10"/>
  <c r="K22" i="10"/>
  <c r="M22" i="10"/>
  <c r="O22" i="10"/>
  <c r="H18" i="10"/>
  <c r="G41" i="10"/>
  <c r="G35" i="10"/>
  <c r="G29" i="10"/>
  <c r="G63" i="10"/>
  <c r="G57" i="10"/>
  <c r="G51" i="10"/>
  <c r="G23" i="10"/>
  <c r="G17" i="10"/>
  <c r="O79" i="10"/>
  <c r="M79" i="10"/>
  <c r="K79" i="10"/>
  <c r="I79" i="10"/>
  <c r="G79" i="10"/>
  <c r="O29" i="19"/>
  <c r="M29" i="19"/>
  <c r="K29" i="19"/>
  <c r="I29" i="19"/>
  <c r="O23" i="19"/>
  <c r="M23" i="19"/>
  <c r="I23" i="19"/>
  <c r="O17" i="19"/>
  <c r="M17" i="19"/>
  <c r="I17" i="19"/>
  <c r="N61" i="19"/>
  <c r="L61" i="19"/>
  <c r="J61" i="19"/>
  <c r="H61" i="19"/>
  <c r="N54" i="19"/>
  <c r="L54" i="19"/>
  <c r="J54" i="19"/>
  <c r="H54" i="19"/>
  <c r="N48" i="19"/>
  <c r="L48" i="19"/>
  <c r="J48" i="19"/>
  <c r="H48" i="19"/>
  <c r="N42" i="19"/>
  <c r="L42" i="19"/>
  <c r="J42" i="19"/>
  <c r="H42" i="19"/>
  <c r="N32" i="19"/>
  <c r="L32" i="19"/>
  <c r="J32" i="19"/>
  <c r="H32" i="19"/>
  <c r="N26" i="19"/>
  <c r="L26" i="19"/>
  <c r="J26" i="19"/>
  <c r="H26" i="19"/>
  <c r="N20" i="19"/>
  <c r="L20" i="19"/>
  <c r="J20" i="19"/>
  <c r="N14" i="19"/>
  <c r="L14" i="19"/>
  <c r="J14" i="19"/>
  <c r="H14" i="19"/>
  <c r="N64" i="10"/>
  <c r="L64" i="10"/>
  <c r="M64" i="10" s="1"/>
  <c r="M65" i="10" s="1"/>
  <c r="J64" i="10"/>
  <c r="K64" i="10" s="1"/>
  <c r="K65" i="10" s="1"/>
  <c r="H64" i="10"/>
  <c r="I64" i="10" s="1"/>
  <c r="I65" i="10" s="1"/>
  <c r="N58" i="10"/>
  <c r="O58" i="10" s="1"/>
  <c r="O59" i="10" s="1"/>
  <c r="L58" i="10"/>
  <c r="M58" i="10" s="1"/>
  <c r="M59" i="10" s="1"/>
  <c r="J58" i="10"/>
  <c r="K58" i="10" s="1"/>
  <c r="K59" i="10" s="1"/>
  <c r="H58" i="10"/>
  <c r="I58" i="10" s="1"/>
  <c r="I59" i="10" s="1"/>
  <c r="N52" i="10"/>
  <c r="O52" i="10" s="1"/>
  <c r="O53" i="10" s="1"/>
  <c r="L52" i="10"/>
  <c r="M52" i="10" s="1"/>
  <c r="M53" i="10" s="1"/>
  <c r="H52" i="10"/>
  <c r="I52" i="10" s="1"/>
  <c r="I53" i="10" s="1"/>
  <c r="N42" i="10"/>
  <c r="O42" i="10" s="1"/>
  <c r="O43" i="10" s="1"/>
  <c r="L42" i="10"/>
  <c r="J42" i="10"/>
  <c r="K42" i="10" s="1"/>
  <c r="K43" i="10" s="1"/>
  <c r="H42" i="10"/>
  <c r="I42" i="10" s="1"/>
  <c r="I43" i="10" s="1"/>
  <c r="N36" i="10"/>
  <c r="O36" i="10" s="1"/>
  <c r="O37" i="10" s="1"/>
  <c r="L36" i="10"/>
  <c r="J36" i="10"/>
  <c r="K36" i="10" s="1"/>
  <c r="K37" i="10" s="1"/>
  <c r="H36" i="10"/>
  <c r="I36" i="10" s="1"/>
  <c r="I37" i="10" s="1"/>
  <c r="N30" i="10"/>
  <c r="O30" i="10" s="1"/>
  <c r="O31" i="10" s="1"/>
  <c r="L30" i="10"/>
  <c r="M30" i="10" s="1"/>
  <c r="M31" i="10" s="1"/>
  <c r="J30" i="10"/>
  <c r="K30" i="10" s="1"/>
  <c r="K31" i="10" s="1"/>
  <c r="H30" i="10"/>
  <c r="I30" i="10" s="1"/>
  <c r="I31" i="10" s="1"/>
  <c r="N24" i="10"/>
  <c r="O24" i="10" s="1"/>
  <c r="O25" i="10" s="1"/>
  <c r="J24" i="10"/>
  <c r="K24" i="10" s="1"/>
  <c r="K25" i="10" s="1"/>
  <c r="H24" i="10"/>
  <c r="I24" i="10" s="1"/>
  <c r="I25" i="10" s="1"/>
  <c r="N18" i="10"/>
  <c r="C148" i="10"/>
  <c r="O137" i="10"/>
  <c r="M137" i="10"/>
  <c r="K137" i="10"/>
  <c r="I137" i="10"/>
  <c r="G137" i="10"/>
  <c r="O136" i="10"/>
  <c r="O133" i="10"/>
  <c r="O130" i="10"/>
  <c r="O127" i="10"/>
  <c r="O124" i="10"/>
  <c r="M136" i="10"/>
  <c r="M133" i="10"/>
  <c r="M130" i="10"/>
  <c r="M127" i="10"/>
  <c r="M124" i="10"/>
  <c r="K136" i="10"/>
  <c r="K133" i="10"/>
  <c r="K130" i="10"/>
  <c r="K127" i="10"/>
  <c r="K124" i="10"/>
  <c r="I136" i="10"/>
  <c r="I133" i="10"/>
  <c r="I130" i="10"/>
  <c r="I127" i="10"/>
  <c r="I124" i="10"/>
  <c r="G136" i="10"/>
  <c r="G133" i="10"/>
  <c r="G130" i="10"/>
  <c r="G127" i="10"/>
  <c r="G124" i="10"/>
  <c r="I144" i="10"/>
  <c r="M144" i="10"/>
  <c r="G144" i="10"/>
  <c r="O144" i="10"/>
  <c r="K144" i="10"/>
  <c r="Q137" i="10"/>
  <c r="G140" i="10"/>
  <c r="I140" i="10"/>
  <c r="K140" i="10"/>
  <c r="G139" i="10"/>
  <c r="G142" i="10"/>
  <c r="I142" i="10"/>
  <c r="K142" i="10"/>
  <c r="I141" i="10"/>
  <c r="K141" i="10"/>
  <c r="G141" i="10"/>
  <c r="I139" i="10"/>
  <c r="K139" i="10"/>
  <c r="G138" i="10"/>
  <c r="I138" i="10"/>
  <c r="M140" i="10"/>
  <c r="O140" i="10"/>
  <c r="M142" i="10"/>
  <c r="O142" i="10"/>
  <c r="M141" i="10"/>
  <c r="O141" i="10"/>
  <c r="O5" i="19"/>
  <c r="O4" i="19"/>
  <c r="O6" i="19"/>
  <c r="M139" i="10"/>
  <c r="O139" i="10"/>
  <c r="K138" i="10"/>
  <c r="M138" i="10"/>
  <c r="O138" i="10"/>
  <c r="I143" i="10"/>
  <c r="G143" i="10"/>
  <c r="B16" i="10"/>
  <c r="O143" i="10"/>
  <c r="D22" i="18"/>
  <c r="K143" i="10"/>
  <c r="D22" i="16"/>
  <c r="D21" i="16" s="1"/>
  <c r="M143" i="10"/>
  <c r="D22" i="17"/>
  <c r="D16" i="14"/>
  <c r="O51" i="19"/>
  <c r="M51" i="19"/>
  <c r="K51" i="19"/>
  <c r="I51" i="19"/>
  <c r="I45" i="19"/>
  <c r="K45" i="19"/>
  <c r="M45" i="19"/>
  <c r="O45" i="19"/>
  <c r="O39" i="19"/>
  <c r="M39" i="19"/>
  <c r="E25" i="18"/>
  <c r="E25" i="17"/>
  <c r="E25" i="16"/>
  <c r="E25" i="15"/>
  <c r="E25" i="14"/>
  <c r="D19" i="18"/>
  <c r="D19" i="15"/>
  <c r="D22" i="15"/>
  <c r="D19" i="16"/>
  <c r="D18" i="18"/>
  <c r="D18" i="17"/>
  <c r="D18" i="16"/>
  <c r="D18" i="15"/>
  <c r="O83" i="10"/>
  <c r="D17" i="18"/>
  <c r="M83" i="10"/>
  <c r="D17" i="17"/>
  <c r="K83" i="10"/>
  <c r="D17" i="16"/>
  <c r="I83" i="10"/>
  <c r="D17" i="15"/>
  <c r="D22" i="14"/>
  <c r="G119" i="10"/>
  <c r="G94" i="10"/>
  <c r="G103" i="10"/>
  <c r="G118" i="10"/>
  <c r="D19" i="14"/>
  <c r="D18" i="14"/>
  <c r="G83" i="10"/>
  <c r="D17" i="14"/>
  <c r="B3" i="18"/>
  <c r="B3" i="17"/>
  <c r="B3" i="16"/>
  <c r="B3" i="15"/>
  <c r="B3" i="14"/>
  <c r="O58" i="19"/>
  <c r="M58" i="19"/>
  <c r="K58" i="19"/>
  <c r="I58" i="19"/>
  <c r="I39" i="19"/>
  <c r="O86" i="10"/>
  <c r="M86" i="10"/>
  <c r="K86" i="10"/>
  <c r="I86" i="10"/>
  <c r="G86" i="10"/>
  <c r="Q97" i="10"/>
  <c r="Q79" i="10"/>
  <c r="G52" i="10"/>
  <c r="G53" i="10" s="1"/>
  <c r="Q106" i="10"/>
  <c r="Q109" i="10"/>
  <c r="I41" i="10"/>
  <c r="G24" i="10"/>
  <c r="G25" i="10" s="1"/>
  <c r="G30" i="10"/>
  <c r="G31" i="10"/>
  <c r="G36" i="10"/>
  <c r="G37" i="10" s="1"/>
  <c r="D11" i="14"/>
  <c r="G42" i="10"/>
  <c r="G43" i="10" s="1"/>
  <c r="G58" i="10"/>
  <c r="G59" i="10" s="1"/>
  <c r="G64" i="10"/>
  <c r="G65" i="10"/>
  <c r="Q86" i="10"/>
  <c r="Q143" i="10"/>
  <c r="Q144" i="10"/>
  <c r="G120" i="10"/>
  <c r="D15" i="14"/>
  <c r="Q83" i="10"/>
  <c r="D20" i="14"/>
  <c r="D21" i="14" s="1"/>
  <c r="D20" i="16"/>
  <c r="D20" i="18"/>
  <c r="D20" i="15"/>
  <c r="D21" i="15" s="1"/>
  <c r="D20" i="17"/>
  <c r="D21" i="17"/>
  <c r="I94" i="10"/>
  <c r="K103" i="10"/>
  <c r="K118" i="10"/>
  <c r="M118" i="10"/>
  <c r="M119" i="10"/>
  <c r="D16" i="17"/>
  <c r="O118" i="10"/>
  <c r="M94" i="10"/>
  <c r="O94" i="10"/>
  <c r="D19" i="17"/>
  <c r="K119" i="10"/>
  <c r="D16" i="16"/>
  <c r="O119" i="10"/>
  <c r="D16" i="18"/>
  <c r="M103" i="10"/>
  <c r="I57" i="10"/>
  <c r="I29" i="10"/>
  <c r="G18" i="10"/>
  <c r="G19" i="10" s="1"/>
  <c r="I118" i="10"/>
  <c r="I103" i="10"/>
  <c r="O103" i="10"/>
  <c r="K94" i="10"/>
  <c r="I35" i="10"/>
  <c r="K57" i="10"/>
  <c r="I63" i="10"/>
  <c r="I23" i="10"/>
  <c r="K41" i="10"/>
  <c r="I51" i="10"/>
  <c r="D11" i="15"/>
  <c r="K29" i="10"/>
  <c r="M120" i="10"/>
  <c r="Q94" i="10"/>
  <c r="O120" i="10"/>
  <c r="D15" i="16"/>
  <c r="D15" i="18"/>
  <c r="Q118" i="10"/>
  <c r="D15" i="17"/>
  <c r="Q103" i="10"/>
  <c r="I120" i="10"/>
  <c r="K120" i="10"/>
  <c r="Q120" i="10"/>
  <c r="D15" i="15"/>
  <c r="O41" i="10"/>
  <c r="M41" i="10"/>
  <c r="M42" i="10"/>
  <c r="M43" i="10" s="1"/>
  <c r="K23" i="10"/>
  <c r="K63" i="10"/>
  <c r="K35" i="10"/>
  <c r="Q119" i="10"/>
  <c r="K51" i="10"/>
  <c r="D11" i="16"/>
  <c r="O57" i="10"/>
  <c r="M57" i="10"/>
  <c r="O29" i="10"/>
  <c r="M29" i="10"/>
  <c r="M51" i="10"/>
  <c r="O51" i="10"/>
  <c r="M35" i="10"/>
  <c r="M36" i="10"/>
  <c r="M37" i="10" s="1"/>
  <c r="O35" i="10"/>
  <c r="M63" i="10"/>
  <c r="O63" i="10"/>
  <c r="O64" i="10"/>
  <c r="O65" i="10" s="1"/>
  <c r="D11" i="17"/>
  <c r="M23" i="10"/>
  <c r="O23" i="10"/>
  <c r="D11" i="18"/>
  <c r="Q37" i="10" l="1"/>
  <c r="M16" i="10"/>
  <c r="K17" i="10"/>
  <c r="K18" i="10" s="1"/>
  <c r="K19" i="10" s="1"/>
  <c r="I17" i="10"/>
  <c r="I18" i="10" s="1"/>
  <c r="I19" i="10" s="1"/>
  <c r="Q59" i="10"/>
  <c r="Q31" i="10"/>
  <c r="Q43" i="10"/>
  <c r="Q53" i="10"/>
  <c r="Q65" i="10"/>
  <c r="Q25" i="10"/>
  <c r="G47" i="19"/>
  <c r="G53" i="19"/>
  <c r="G31" i="19"/>
  <c r="G25" i="19"/>
  <c r="G60" i="19"/>
  <c r="G41" i="19"/>
  <c r="I59" i="19"/>
  <c r="I40" i="19"/>
  <c r="G13" i="19"/>
  <c r="I18" i="19"/>
  <c r="I30" i="19"/>
  <c r="G19" i="19"/>
  <c r="I24" i="19"/>
  <c r="I52" i="19"/>
  <c r="I46" i="19"/>
  <c r="O16" i="10" l="1"/>
  <c r="O17" i="10" s="1"/>
  <c r="O18" i="10" s="1"/>
  <c r="O19" i="10" s="1"/>
  <c r="M17" i="10"/>
  <c r="K30" i="19"/>
  <c r="I31" i="19"/>
  <c r="K59" i="19"/>
  <c r="I60" i="19"/>
  <c r="G26" i="19"/>
  <c r="G27" i="19" s="1"/>
  <c r="K24" i="19"/>
  <c r="I25" i="19"/>
  <c r="K18" i="19"/>
  <c r="I19" i="19"/>
  <c r="G32" i="19"/>
  <c r="G33" i="19" s="1"/>
  <c r="G54" i="19"/>
  <c r="G55" i="19" s="1"/>
  <c r="I47" i="19"/>
  <c r="K46" i="19"/>
  <c r="G20" i="19"/>
  <c r="G21" i="19"/>
  <c r="D10" i="14"/>
  <c r="G14" i="19"/>
  <c r="G15" i="19" s="1"/>
  <c r="G42" i="19"/>
  <c r="G43" i="19"/>
  <c r="D12" i="14"/>
  <c r="K52" i="19"/>
  <c r="I53" i="19"/>
  <c r="K12" i="19"/>
  <c r="I13" i="19"/>
  <c r="K40" i="19"/>
  <c r="I41" i="19"/>
  <c r="G61" i="19"/>
  <c r="G62" i="19" s="1"/>
  <c r="D13" i="14"/>
  <c r="G48" i="19"/>
  <c r="G49" i="19"/>
  <c r="M18" i="10" l="1"/>
  <c r="M19" i="10" s="1"/>
  <c r="Q19" i="10" s="1"/>
  <c r="G64" i="19"/>
  <c r="G67" i="10" s="1"/>
  <c r="G68" i="10" s="1"/>
  <c r="I48" i="19"/>
  <c r="I49" i="19" s="1"/>
  <c r="I26" i="19"/>
  <c r="I27" i="19" s="1"/>
  <c r="D12" i="15"/>
  <c r="I42" i="19"/>
  <c r="I43" i="19" s="1"/>
  <c r="M24" i="19"/>
  <c r="K25" i="19"/>
  <c r="M59" i="19"/>
  <c r="K60" i="19"/>
  <c r="M40" i="19"/>
  <c r="K41" i="19"/>
  <c r="M52" i="19"/>
  <c r="K53" i="19"/>
  <c r="G66" i="19"/>
  <c r="G70" i="10" s="1"/>
  <c r="G71" i="10" s="1"/>
  <c r="D14" i="14" s="1"/>
  <c r="D23" i="14" s="1"/>
  <c r="I20" i="19"/>
  <c r="I21" i="19"/>
  <c r="I32" i="19"/>
  <c r="I33" i="19" s="1"/>
  <c r="K13" i="19"/>
  <c r="M12" i="19"/>
  <c r="G35" i="19"/>
  <c r="D13" i="15"/>
  <c r="I61" i="19"/>
  <c r="I62" i="19" s="1"/>
  <c r="I54" i="19"/>
  <c r="I55" i="19"/>
  <c r="D10" i="15"/>
  <c r="I14" i="19"/>
  <c r="M46" i="19"/>
  <c r="K47" i="19"/>
  <c r="M18" i="19"/>
  <c r="K19" i="19"/>
  <c r="M30" i="19"/>
  <c r="K31" i="19"/>
  <c r="I66" i="19" l="1"/>
  <c r="I70" i="10" s="1"/>
  <c r="I71" i="10" s="1"/>
  <c r="D14" i="15" s="1"/>
  <c r="D23" i="15" s="1"/>
  <c r="D24" i="15" s="1"/>
  <c r="D25" i="15" s="1"/>
  <c r="D26" i="15" s="1"/>
  <c r="I64" i="19"/>
  <c r="I67" i="10" s="1"/>
  <c r="I68" i="10" s="1"/>
  <c r="K20" i="19"/>
  <c r="K21" i="19" s="1"/>
  <c r="D13" i="16"/>
  <c r="K61" i="19"/>
  <c r="K62" i="19" s="1"/>
  <c r="O18" i="19"/>
  <c r="O19" i="19" s="1"/>
  <c r="M19" i="19"/>
  <c r="G45" i="10"/>
  <c r="G46" i="10" s="1"/>
  <c r="G73" i="10" s="1"/>
  <c r="G68" i="19"/>
  <c r="M53" i="19"/>
  <c r="O52" i="19"/>
  <c r="O53" i="19" s="1"/>
  <c r="M60" i="19"/>
  <c r="O59" i="19"/>
  <c r="O60" i="19" s="1"/>
  <c r="K32" i="19"/>
  <c r="K33" i="19" s="1"/>
  <c r="K48" i="19"/>
  <c r="K49" i="19" s="1"/>
  <c r="K42" i="19"/>
  <c r="K43" i="19" s="1"/>
  <c r="D12" i="16"/>
  <c r="K26" i="19"/>
  <c r="K27" i="19" s="1"/>
  <c r="D10" i="16"/>
  <c r="K14" i="19"/>
  <c r="K15" i="19" s="1"/>
  <c r="K54" i="19"/>
  <c r="K55" i="19" s="1"/>
  <c r="I15" i="19"/>
  <c r="M31" i="19"/>
  <c r="O30" i="19"/>
  <c r="O31" i="19" s="1"/>
  <c r="M47" i="19"/>
  <c r="O46" i="19"/>
  <c r="O47" i="19" s="1"/>
  <c r="O12" i="19"/>
  <c r="O13" i="19" s="1"/>
  <c r="M13" i="19"/>
  <c r="D24" i="14"/>
  <c r="D25" i="14" s="1"/>
  <c r="D26" i="14" s="1"/>
  <c r="M41" i="19"/>
  <c r="O40" i="19"/>
  <c r="O41" i="19" s="1"/>
  <c r="O24" i="19"/>
  <c r="O25" i="19" s="1"/>
  <c r="M25" i="19"/>
  <c r="K64" i="19" l="1"/>
  <c r="K67" i="10" s="1"/>
  <c r="K68" i="10" s="1"/>
  <c r="D10" i="18"/>
  <c r="O14" i="19"/>
  <c r="O15" i="19" s="1"/>
  <c r="M32" i="19"/>
  <c r="M33" i="19" s="1"/>
  <c r="O48" i="19"/>
  <c r="O49" i="19" s="1"/>
  <c r="K66" i="19"/>
  <c r="K70" i="10" s="1"/>
  <c r="K71" i="10" s="1"/>
  <c r="D14" i="16" s="1"/>
  <c r="D23" i="16" s="1"/>
  <c r="D13" i="17"/>
  <c r="M61" i="19"/>
  <c r="M62" i="19" s="1"/>
  <c r="O54" i="19"/>
  <c r="O55" i="19" s="1"/>
  <c r="M20" i="19"/>
  <c r="M21" i="19" s="1"/>
  <c r="D12" i="17"/>
  <c r="M42" i="19"/>
  <c r="M43" i="19" s="1"/>
  <c r="K35" i="19"/>
  <c r="O61" i="19"/>
  <c r="O62" i="19" s="1"/>
  <c r="D13" i="18"/>
  <c r="M26" i="19"/>
  <c r="M27" i="19" s="1"/>
  <c r="I35" i="19"/>
  <c r="G146" i="10"/>
  <c r="O26" i="19"/>
  <c r="O27" i="19" s="1"/>
  <c r="M48" i="19"/>
  <c r="M49" i="19" s="1"/>
  <c r="O42" i="19"/>
  <c r="O43" i="19" s="1"/>
  <c r="D12" i="18"/>
  <c r="M14" i="19"/>
  <c r="M15" i="19" s="1"/>
  <c r="D10" i="17"/>
  <c r="O32" i="19"/>
  <c r="O33" i="19" s="1"/>
  <c r="M54" i="19"/>
  <c r="M55" i="19" s="1"/>
  <c r="O20" i="19"/>
  <c r="O21" i="19" s="1"/>
  <c r="Q49" i="19" l="1"/>
  <c r="Q33" i="19"/>
  <c r="Q27" i="19"/>
  <c r="M64" i="19"/>
  <c r="M67" i="10" s="1"/>
  <c r="M68" i="10" s="1"/>
  <c r="Q43" i="19"/>
  <c r="Q62" i="19"/>
  <c r="Q55" i="19"/>
  <c r="Q21" i="19"/>
  <c r="K68" i="19"/>
  <c r="K45" i="10"/>
  <c r="K46" i="10" s="1"/>
  <c r="K73" i="10" s="1"/>
  <c r="K146" i="10" s="1"/>
  <c r="K147" i="10" s="1"/>
  <c r="K148" i="10" s="1"/>
  <c r="K149" i="10" s="1"/>
  <c r="O64" i="19"/>
  <c r="O67" i="10" s="1"/>
  <c r="O68" i="10" s="1"/>
  <c r="M66" i="19"/>
  <c r="M70" i="10" s="1"/>
  <c r="M71" i="10" s="1"/>
  <c r="D14" i="17" s="1"/>
  <c r="D23" i="17" s="1"/>
  <c r="D24" i="17" s="1"/>
  <c r="D25" i="17" s="1"/>
  <c r="D26" i="17" s="1"/>
  <c r="G147" i="10"/>
  <c r="C9" i="10"/>
  <c r="D24" i="16"/>
  <c r="D25" i="16" s="1"/>
  <c r="D26" i="16" s="1"/>
  <c r="M35" i="19"/>
  <c r="Q15" i="19"/>
  <c r="O35" i="19"/>
  <c r="I68" i="19"/>
  <c r="I45" i="10"/>
  <c r="I46" i="10" s="1"/>
  <c r="I73" i="10" s="1"/>
  <c r="O66" i="19"/>
  <c r="O70" i="10" s="1"/>
  <c r="O71" i="10" s="1"/>
  <c r="D14" i="18" s="1"/>
  <c r="D23" i="18" s="1"/>
  <c r="I146" i="10" l="1"/>
  <c r="G148" i="10"/>
  <c r="O45" i="10"/>
  <c r="O46" i="10" s="1"/>
  <c r="O73" i="10" s="1"/>
  <c r="O146" i="10" s="1"/>
  <c r="O147" i="10" s="1"/>
  <c r="O148" i="10" s="1"/>
  <c r="O149" i="10" s="1"/>
  <c r="O68" i="19"/>
  <c r="M45" i="10"/>
  <c r="M46" i="10" s="1"/>
  <c r="M73" i="10" s="1"/>
  <c r="M146" i="10" s="1"/>
  <c r="M147" i="10" s="1"/>
  <c r="M148" i="10" s="1"/>
  <c r="M149" i="10" s="1"/>
  <c r="M68" i="19"/>
  <c r="D24" i="18"/>
  <c r="D25" i="18" s="1"/>
  <c r="D26" i="18" s="1"/>
  <c r="Q68" i="19"/>
  <c r="D9" i="10" l="1"/>
  <c r="G149" i="10"/>
  <c r="E9" i="10" s="1"/>
  <c r="Q73" i="10"/>
  <c r="I147" i="10"/>
  <c r="Q146" i="10"/>
  <c r="I148" i="10" l="1"/>
  <c r="Q147" i="10"/>
  <c r="C10" i="10"/>
  <c r="Q148" i="10" l="1"/>
  <c r="I149" i="10"/>
  <c r="D10" i="10" l="1"/>
  <c r="Q149" i="10"/>
  <c r="E10" i="10" s="1"/>
</calcChain>
</file>

<file path=xl/comments1.xml><?xml version="1.0" encoding="utf-8"?>
<comments xmlns="http://schemas.openxmlformats.org/spreadsheetml/2006/main">
  <authors>
    <author>HCody</author>
    <author>Greg Cody</author>
    <author>ktoups</author>
  </authors>
  <commentList>
    <comment ref="D45" authorId="0" shapeId="0">
      <text>
        <r>
          <rPr>
            <b/>
            <sz val="8"/>
            <color indexed="81"/>
            <rFont val="Tahoma"/>
            <family val="2"/>
          </rPr>
          <t>The totals from this line feed over from the Add'l Personnel tab.</t>
        </r>
      </text>
    </comment>
    <comment ref="D67" authorId="1" shapeId="0">
      <text>
        <r>
          <rPr>
            <b/>
            <sz val="8"/>
            <color indexed="81"/>
            <rFont val="Tahoma"/>
            <family val="2"/>
          </rPr>
          <t>The totals in this row are the sum of each personnel total including fringe of both Classified and Other Wages from the Add'l Personnel tab.</t>
        </r>
      </text>
    </comment>
    <comment ref="D70" authorId="2" shapeId="0">
      <text>
        <r>
          <rPr>
            <b/>
            <sz val="9"/>
            <color indexed="81"/>
            <rFont val="Tahoma"/>
            <family val="2"/>
          </rPr>
          <t>The totals from this row are a sum of the benefit expense from the Add'l Personnel tab.</t>
        </r>
      </text>
    </comment>
    <comment ref="B76" authorId="0" shapeId="0">
      <text>
        <r>
          <rPr>
            <b/>
            <sz val="8"/>
            <color indexed="81"/>
            <rFont val="Tahoma"/>
            <family val="2"/>
          </rPr>
          <t>Equipment is excluded from IDC</t>
        </r>
      </text>
    </comment>
    <comment ref="B89" authorId="1" shapeId="0">
      <text>
        <r>
          <rPr>
            <sz val="8"/>
            <color indexed="81"/>
            <rFont val="Tahoma"/>
            <family val="2"/>
          </rPr>
          <t xml:space="preserve">Enter the expense category title in each of the 5 rows.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6" authorId="0" shapeId="0">
      <text>
        <r>
          <rPr>
            <b/>
            <sz val="8"/>
            <color indexed="81"/>
            <rFont val="Tahoma"/>
            <family val="2"/>
          </rPr>
          <t>This patient care line is excluded from IDC.</t>
        </r>
      </text>
    </comment>
    <comment ref="B109" authorId="0" shapeId="0">
      <text>
        <r>
          <rPr>
            <b/>
            <sz val="8"/>
            <color indexed="81"/>
            <rFont val="Tahoma"/>
            <family val="2"/>
          </rPr>
          <t>Tuition and Fees are excluded from IDC.</t>
        </r>
      </text>
    </comment>
    <comment ref="B112" authorId="1" shapeId="0">
      <text>
        <r>
          <rPr>
            <sz val="8"/>
            <color indexed="81"/>
            <rFont val="Tahoma"/>
            <family val="2"/>
          </rPr>
          <t xml:space="preserve">Enter the expense category title in each of the 3 rows.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" authorId="0" shapeId="0">
      <text>
        <r>
          <rPr>
            <b/>
            <sz val="8"/>
            <color indexed="81"/>
            <rFont val="Tahoma"/>
            <family val="2"/>
          </rPr>
          <t>These 3 line items are for items exempt from IDC such as rent and utilites.</t>
        </r>
      </text>
    </comment>
    <comment ref="D119" authorId="0" shapeId="0">
      <text>
        <r>
          <rPr>
            <b/>
            <sz val="8"/>
            <color indexed="81"/>
            <rFont val="Tahoma"/>
            <family val="2"/>
          </rPr>
          <t xml:space="preserve">This line subtotals all of the lines that are excluded from IDC. The exclusion lines are marked in </t>
        </r>
        <r>
          <rPr>
            <b/>
            <sz val="8"/>
            <color indexed="10"/>
            <rFont val="Tahoma"/>
            <family val="2"/>
          </rPr>
          <t xml:space="preserve">red. </t>
        </r>
      </text>
    </comment>
    <comment ref="D122" authorId="2" shapeId="0">
      <text>
        <r>
          <rPr>
            <b/>
            <sz val="8"/>
            <color indexed="81"/>
            <rFont val="Tahoma"/>
            <family val="2"/>
          </rPr>
          <t>Enter the direct costs and the indirect costs for each subcontract.</t>
        </r>
      </text>
    </comment>
    <comment ref="G138" authorId="1" shapeId="0">
      <text>
        <r>
          <rPr>
            <b/>
            <sz val="8"/>
            <color indexed="81"/>
            <rFont val="Tahoma"/>
            <family val="2"/>
          </rPr>
          <t>Enter the amount of the subcontract that is exempt from IDC. (We can earn IDC only on the first $25,000 per institution)</t>
        </r>
      </text>
    </comment>
    <comment ref="D143" authorId="2" shapeId="0">
      <text>
        <r>
          <rPr>
            <b/>
            <sz val="8"/>
            <color indexed="81"/>
            <rFont val="Tahoma"/>
            <family val="2"/>
          </rPr>
          <t>This line totals the amount of the subcontract that is excluded from UTHealth's IDC.</t>
        </r>
      </text>
    </comment>
    <comment ref="D146" authorId="0" shapeId="0">
      <text>
        <r>
          <rPr>
            <b/>
            <sz val="8"/>
            <color indexed="81"/>
            <rFont val="Tahoma"/>
            <family val="2"/>
          </rPr>
          <t>Total direct cost is the sum of the items listed in the budget.</t>
        </r>
      </text>
    </comment>
    <comment ref="D147" authorId="0" shapeId="0">
      <text>
        <r>
          <rPr>
            <b/>
            <sz val="8"/>
            <color indexed="81"/>
            <rFont val="Tahoma"/>
            <family val="2"/>
          </rPr>
          <t xml:space="preserve">MTDC is the total direct cost less the total items excluded from </t>
        </r>
        <r>
          <rPr>
            <b/>
            <sz val="8"/>
            <color indexed="10"/>
            <rFont val="Tahoma"/>
            <family val="2"/>
          </rPr>
          <t>IDC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<sst xmlns="http://schemas.openxmlformats.org/spreadsheetml/2006/main" count="431" uniqueCount="137">
  <si>
    <t>Classified Salary</t>
  </si>
  <si>
    <t>Faculty Salary</t>
  </si>
  <si>
    <t>A&amp;P Salary</t>
  </si>
  <si>
    <t>Domestic</t>
  </si>
  <si>
    <t>Foreign</t>
  </si>
  <si>
    <t>#1</t>
  </si>
  <si>
    <t>#2</t>
  </si>
  <si>
    <t xml:space="preserve">       Subtotal</t>
  </si>
  <si>
    <t>Year 1</t>
  </si>
  <si>
    <t>Year 2</t>
  </si>
  <si>
    <t>Year 3</t>
  </si>
  <si>
    <t>Year 4</t>
  </si>
  <si>
    <t>Year 5</t>
  </si>
  <si>
    <t>The University of Texas Health Science Center at Houston</t>
  </si>
  <si>
    <t>Detailed Budget Template</t>
  </si>
  <si>
    <t>Principal Investigator:</t>
  </si>
  <si>
    <t>School/Department:</t>
  </si>
  <si>
    <t>Sponsor:</t>
  </si>
  <si>
    <t>Project Period:</t>
  </si>
  <si>
    <t>Total Direct Costs</t>
  </si>
  <si>
    <t>Quick Project Costs Summary</t>
  </si>
  <si>
    <t>Annual inflation/Cost of Living Increase:</t>
  </si>
  <si>
    <t>Indirect Cost Rate:</t>
  </si>
  <si>
    <t>TBD</t>
  </si>
  <si>
    <t>Title</t>
  </si>
  <si>
    <t>Name</t>
  </si>
  <si>
    <t>Fringe Rate</t>
  </si>
  <si>
    <t>A. SENIOR/KEY PERSON</t>
  </si>
  <si>
    <t>B. OTHER PERSONNEL</t>
  </si>
  <si>
    <t>Dr. Jane Doe</t>
  </si>
  <si>
    <t>PI</t>
  </si>
  <si>
    <r>
      <rPr>
        <b/>
        <sz val="11"/>
        <color indexed="8"/>
        <rFont val="Calibri"/>
        <family val="2"/>
      </rPr>
      <t xml:space="preserve">Materials and Supplies </t>
    </r>
    <r>
      <rPr>
        <b/>
        <sz val="8"/>
        <color indexed="8"/>
        <rFont val="Calibri"/>
        <family val="2"/>
      </rPr>
      <t>(itemize by category)</t>
    </r>
  </si>
  <si>
    <t>Publication Costs</t>
  </si>
  <si>
    <t>Consultant Services</t>
  </si>
  <si>
    <t>Patient Care Costs</t>
  </si>
  <si>
    <r>
      <rPr>
        <b/>
        <sz val="11"/>
        <color indexed="8"/>
        <rFont val="Calibri"/>
        <family val="2"/>
      </rPr>
      <t xml:space="preserve">Other </t>
    </r>
    <r>
      <rPr>
        <b/>
        <sz val="8"/>
        <color indexed="8"/>
        <rFont val="Calibri"/>
        <family val="2"/>
      </rPr>
      <t>(itemize by category)</t>
    </r>
  </si>
  <si>
    <t>expense item 1</t>
  </si>
  <si>
    <t>expense item 2</t>
  </si>
  <si>
    <t>expense item 3</t>
  </si>
  <si>
    <t>expense item 4</t>
  </si>
  <si>
    <t>expense item 5</t>
  </si>
  <si>
    <t>Indirect Costs</t>
  </si>
  <si>
    <t>Base Salary</t>
  </si>
  <si>
    <t>Requested Salary</t>
  </si>
  <si>
    <t xml:space="preserve">Total </t>
  </si>
  <si>
    <t>Percent Effort</t>
  </si>
  <si>
    <t>TOTAL</t>
  </si>
  <si>
    <t>Dr. John Doe</t>
  </si>
  <si>
    <t>Co-Investigator</t>
  </si>
  <si>
    <r>
      <t xml:space="preserve">Subcontracts </t>
    </r>
    <r>
      <rPr>
        <b/>
        <sz val="8"/>
        <color indexed="8"/>
        <rFont val="Calibri"/>
        <family val="2"/>
      </rPr>
      <t>(Direct &amp; Indirect Costs)</t>
    </r>
  </si>
  <si>
    <t xml:space="preserve">       Senior/Key Person Total</t>
  </si>
  <si>
    <t xml:space="preserve">       Other Personnel Total</t>
  </si>
  <si>
    <t>All Personnel Fringe Benefits Total</t>
  </si>
  <si>
    <t>ALL PERSONNEL TOTAL</t>
  </si>
  <si>
    <t xml:space="preserve">       TOTAL</t>
  </si>
  <si>
    <r>
      <t xml:space="preserve">C. EQUIPMENT </t>
    </r>
    <r>
      <rPr>
        <b/>
        <sz val="8"/>
        <color indexed="8"/>
        <rFont val="Calibri"/>
        <family val="2"/>
      </rPr>
      <t>(permanent unit items $5,000 or more)</t>
    </r>
  </si>
  <si>
    <t>D. TRAVEL</t>
  </si>
  <si>
    <t>F. OTHER DIRECT COSTS</t>
  </si>
  <si>
    <t xml:space="preserve">Total Direct and Indirect Institutional Costs </t>
  </si>
  <si>
    <t xml:space="preserve">Subcontract #1 </t>
  </si>
  <si>
    <t xml:space="preserve">Subcontract #3 </t>
  </si>
  <si>
    <t>Subcontract #4</t>
  </si>
  <si>
    <t xml:space="preserve"> - Amount exempt from IDC</t>
  </si>
  <si>
    <t>First Year</t>
  </si>
  <si>
    <t>Year</t>
  </si>
  <si>
    <t>Direct Costs</t>
  </si>
  <si>
    <t>Project Period</t>
  </si>
  <si>
    <t xml:space="preserve">       Subtotal Exempt Expenses</t>
  </si>
  <si>
    <t>E. PARTICIPANT/TRAINEE COSTS - **Leave Blank Unless Specifically Stated Otherwise in the Announcement for NIH and Other PHS Agencies**</t>
  </si>
  <si>
    <t>Tuition/Fees</t>
  </si>
  <si>
    <t>-Exempt from IDC</t>
  </si>
  <si>
    <t>expense item 6</t>
  </si>
  <si>
    <t xml:space="preserve">Subcontract #2 </t>
  </si>
  <si>
    <t>Budget for Project Setup (Single)</t>
  </si>
  <si>
    <t>PI Name</t>
  </si>
  <si>
    <t>List key personnel per NGA and % effort per approved budget</t>
  </si>
  <si>
    <t>FMS Project #</t>
  </si>
  <si>
    <t>FMS Dept ID</t>
  </si>
  <si>
    <t>Other Wages</t>
  </si>
  <si>
    <t>Benefits</t>
  </si>
  <si>
    <r>
      <t>M&amp;O</t>
    </r>
    <r>
      <rPr>
        <sz val="8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(supplies/other/consultants)</t>
    </r>
  </si>
  <si>
    <t>(Tuition &amp; Fees, Utilities, Rent)</t>
  </si>
  <si>
    <t>exempt (a)</t>
  </si>
  <si>
    <t>Travel</t>
  </si>
  <si>
    <t>Equipment</t>
  </si>
  <si>
    <t xml:space="preserve">Patient Care </t>
  </si>
  <si>
    <t>Subcontracts Total (line 1 and 2)</t>
  </si>
  <si>
    <t>(Subs earn IDC on 1st $25,000 per institution)</t>
  </si>
  <si>
    <t>earning (1)</t>
  </si>
  <si>
    <t>($ amt of subs in excess of $25,000)</t>
  </si>
  <si>
    <t>exempt (2)</t>
  </si>
  <si>
    <t>Total DC</t>
  </si>
  <si>
    <t>(modified total direct cost)</t>
  </si>
  <si>
    <t>MTDC</t>
  </si>
  <si>
    <t>IDC</t>
  </si>
  <si>
    <t>Total Award</t>
  </si>
  <si>
    <t>Additional Comments for PAF</t>
  </si>
  <si>
    <t>-Additional Personnel Page-</t>
  </si>
  <si>
    <t>Detailed Budget Worksheet</t>
  </si>
  <si>
    <t>Total To Be Carried to Detail Budget Worksheet</t>
  </si>
  <si>
    <r>
      <t xml:space="preserve">This template is a tool for UTHealth investigators and departments to use to create an internal budget for proposals. To use this form enter data </t>
    </r>
    <r>
      <rPr>
        <b/>
        <i/>
        <u/>
        <sz val="9"/>
        <color indexed="8"/>
        <rFont val="Calibri"/>
        <family val="2"/>
      </rPr>
      <t xml:space="preserve">only </t>
    </r>
    <r>
      <rPr>
        <b/>
        <i/>
        <sz val="9"/>
        <color indexed="8"/>
        <rFont val="Calibri"/>
        <family val="2"/>
      </rPr>
      <t xml:space="preserve">in the highlighted fields.  To add additional personnel, please use the Add'l Personnel sheet. </t>
    </r>
  </si>
  <si>
    <t>#3</t>
  </si>
  <si>
    <t xml:space="preserve">   Senior/Key Person Total</t>
  </si>
  <si>
    <t xml:space="preserve">          Senior/Key Person Total from Add'l Personnel</t>
  </si>
  <si>
    <t xml:space="preserve">          Other Personnel Total from Add'l Personnel</t>
  </si>
  <si>
    <t>Project Year</t>
  </si>
  <si>
    <t>Subcontract #5</t>
  </si>
  <si>
    <t>All Personnel Fringe Benefits Total from Add'l Personnel</t>
  </si>
  <si>
    <r>
      <t xml:space="preserve">Other Wages </t>
    </r>
    <r>
      <rPr>
        <b/>
        <sz val="8"/>
        <color indexed="8"/>
        <rFont val="Calibri"/>
        <family val="2"/>
      </rPr>
      <t>(Casuals, etc.)</t>
    </r>
  </si>
  <si>
    <t>IDC Costs</t>
  </si>
  <si>
    <t>Total Costs</t>
  </si>
  <si>
    <t>Subcontract #3</t>
  </si>
  <si>
    <t xml:space="preserve">       TOTAL (Direct &amp; Indirect Costs)</t>
  </si>
  <si>
    <t>Subtotal of subcontracts amount exempt from IDC</t>
  </si>
  <si>
    <t>Subtotal of subcontracts direct costs</t>
  </si>
  <si>
    <t>Indirect Costs Base/ (MTDC)</t>
  </si>
  <si>
    <t>FRINGE BENEFIT RATES:</t>
  </si>
  <si>
    <t>Benefit tiers for budgeting purposes based on TOTAL COMPENSATION</t>
  </si>
  <si>
    <t>0 - $39,999                     34%</t>
  </si>
  <si>
    <t>$40,000 - $69,999        28%</t>
  </si>
  <si>
    <t>$70,000 - $149,999      23%</t>
  </si>
  <si>
    <t>$150,000 - $229,999    19%</t>
  </si>
  <si>
    <t>$230,000 - $499,000    15%</t>
  </si>
  <si>
    <t>$500,000 +                     10%</t>
  </si>
  <si>
    <t>Students have the following tiers due to their limited benefit eligibility.</t>
  </si>
  <si>
    <t>Less than 50% FTE remains at 9%.</t>
  </si>
  <si>
    <t xml:space="preserve">0 - $9,999             </t>
  </si>
  <si>
    <t xml:space="preserve">$10,000 +                   </t>
  </si>
  <si>
    <t>FY19</t>
  </si>
  <si>
    <t xml:space="preserve">0 - $39,999                     </t>
  </si>
  <si>
    <t xml:space="preserve">$40,000 - $69,999        </t>
  </si>
  <si>
    <t xml:space="preserve">$70,000 - $149,999      </t>
  </si>
  <si>
    <t xml:space="preserve">$150,000 - $229,999    </t>
  </si>
  <si>
    <t xml:space="preserve">$230,000 - $499,000    </t>
  </si>
  <si>
    <t xml:space="preserve">$500,000 +                     </t>
  </si>
  <si>
    <r>
      <t xml:space="preserve">Salary Cap </t>
    </r>
    <r>
      <rPr>
        <sz val="9"/>
        <color indexed="8"/>
        <rFont val="Calibri"/>
        <family val="2"/>
      </rPr>
      <t>(For NIH $192,300)</t>
    </r>
    <r>
      <rPr>
        <sz val="11"/>
        <color theme="1"/>
        <rFont val="Calibri"/>
        <family val="2"/>
        <scheme val="minor"/>
      </rPr>
      <t>:</t>
    </r>
  </si>
  <si>
    <t>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</si>
</sst>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i/>
      <sz val="11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b/>
      <sz val="12"/>
      <color indexed="10"/>
      <name val="Arial Unicode MS"/>
      <family val="2"/>
    </font>
    <font>
      <b/>
      <i/>
      <sz val="9"/>
      <color indexed="8"/>
      <name val="Calibri"/>
      <family val="2"/>
    </font>
    <font>
      <b/>
      <i/>
      <u/>
      <sz val="9"/>
      <color indexed="8"/>
      <name val="Calibri"/>
      <family val="2"/>
    </font>
    <font>
      <b/>
      <sz val="11"/>
      <color indexed="10"/>
      <name val="Arial Unicode MS"/>
      <family val="2"/>
    </font>
    <font>
      <b/>
      <sz val="11"/>
      <color indexed="10"/>
      <name val="Arial Unicode MS"/>
      <family val="2"/>
    </font>
    <font>
      <sz val="18"/>
      <color indexed="8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10"/>
      <name val="Calibri"/>
      <family val="2"/>
    </font>
    <font>
      <i/>
      <sz val="7"/>
      <color indexed="8"/>
      <name val="Calibri"/>
      <family val="2"/>
    </font>
    <font>
      <sz val="12"/>
      <color indexed="8"/>
      <name val="Calibri"/>
      <family val="2"/>
    </font>
    <font>
      <sz val="10"/>
      <color indexed="30"/>
      <name val="Calibri"/>
      <family val="2"/>
    </font>
    <font>
      <sz val="10"/>
      <color indexed="8"/>
      <name val="Arial Unicode MS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30"/>
      <name val="Arial Unicode MS"/>
      <family val="2"/>
    </font>
    <font>
      <b/>
      <i/>
      <sz val="10"/>
      <color indexed="30"/>
      <name val="Calibri"/>
      <family val="2"/>
    </font>
    <font>
      <b/>
      <sz val="14"/>
      <color indexed="8"/>
      <name val="Calibri"/>
      <family val="2"/>
    </font>
    <font>
      <b/>
      <i/>
      <sz val="10"/>
      <color indexed="30"/>
      <name val="Arial Unicode MS"/>
      <family val="2"/>
    </font>
    <font>
      <b/>
      <i/>
      <sz val="9"/>
      <color indexed="30"/>
      <name val="Calibri"/>
      <family val="2"/>
    </font>
    <font>
      <sz val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i/>
      <sz val="10"/>
      <color indexed="8"/>
      <name val="Arial Unicode MS"/>
      <family val="2"/>
    </font>
    <font>
      <b/>
      <sz val="8"/>
      <color indexed="10"/>
      <name val="Calibri"/>
      <family val="2"/>
    </font>
    <font>
      <b/>
      <sz val="8"/>
      <color indexed="10"/>
      <name val="Arial Unicode MS"/>
      <family val="2"/>
    </font>
    <font>
      <b/>
      <sz val="8"/>
      <color indexed="8"/>
      <name val="Arial Unicode MS"/>
      <family val="2"/>
    </font>
    <font>
      <b/>
      <i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Arial Unicode MS"/>
      <family val="2"/>
    </font>
    <font>
      <i/>
      <sz val="8"/>
      <color indexed="8"/>
      <name val="Arial Unicode MS"/>
      <family val="2"/>
    </font>
    <font>
      <b/>
      <sz val="9"/>
      <color indexed="81"/>
      <name val="Tahoma"/>
      <family val="2"/>
    </font>
    <font>
      <b/>
      <sz val="8"/>
      <color indexed="10"/>
      <name val="Tahoma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Unicode MS"/>
      <family val="2"/>
    </font>
    <font>
      <sz val="11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4" fontId="0" fillId="0" borderId="0" xfId="0" applyNumberForma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12" fillId="0" borderId="1" xfId="0" applyFont="1" applyBorder="1" applyAlignment="1" applyProtection="1">
      <protection hidden="1"/>
    </xf>
    <xf numFmtId="44" fontId="12" fillId="0" borderId="0" xfId="0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protection hidden="1"/>
    </xf>
    <xf numFmtId="39" fontId="59" fillId="0" borderId="0" xfId="1" applyNumberFormat="1" applyFont="1" applyProtection="1">
      <protection hidden="1"/>
    </xf>
    <xf numFmtId="0" fontId="0" fillId="0" borderId="0" xfId="0" applyBorder="1" applyAlignment="1" applyProtection="1">
      <protection hidden="1"/>
    </xf>
    <xf numFmtId="164" fontId="21" fillId="0" borderId="0" xfId="0" applyNumberFormat="1" applyFont="1" applyBorder="1" applyAlignment="1" applyProtection="1">
      <protection hidden="1"/>
    </xf>
    <xf numFmtId="4" fontId="0" fillId="0" borderId="0" xfId="0" applyNumberFormat="1" applyAlignment="1" applyProtection="1">
      <alignment horizontal="right"/>
      <protection hidden="1"/>
    </xf>
    <xf numFmtId="9" fontId="0" fillId="0" borderId="0" xfId="0" applyNumberForma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protection hidden="1"/>
    </xf>
    <xf numFmtId="164" fontId="21" fillId="0" borderId="3" xfId="0" applyNumberFormat="1" applyFont="1" applyBorder="1" applyAlignment="1" applyProtection="1">
      <protection hidden="1"/>
    </xf>
    <xf numFmtId="0" fontId="0" fillId="0" borderId="0" xfId="0" applyBorder="1" applyProtection="1">
      <protection hidden="1"/>
    </xf>
    <xf numFmtId="4" fontId="0" fillId="0" borderId="0" xfId="0" applyNumberFormat="1" applyBorder="1" applyProtection="1">
      <protection hidden="1"/>
    </xf>
    <xf numFmtId="0" fontId="7" fillId="0" borderId="4" xfId="0" applyFont="1" applyBorder="1" applyAlignment="1" applyProtection="1">
      <protection hidden="1"/>
    </xf>
    <xf numFmtId="39" fontId="8" fillId="0" borderId="0" xfId="1" applyNumberFormat="1" applyFont="1" applyBorder="1" applyProtection="1">
      <protection hidden="1"/>
    </xf>
    <xf numFmtId="0" fontId="7" fillId="0" borderId="5" xfId="0" applyFont="1" applyBorder="1" applyAlignment="1" applyProtection="1">
      <protection hidden="1"/>
    </xf>
    <xf numFmtId="0" fontId="0" fillId="0" borderId="5" xfId="0" applyBorder="1" applyProtection="1">
      <protection hidden="1"/>
    </xf>
    <xf numFmtId="4" fontId="0" fillId="0" borderId="6" xfId="0" applyNumberFormat="1" applyBorder="1" applyProtection="1">
      <protection hidden="1"/>
    </xf>
    <xf numFmtId="4" fontId="59" fillId="0" borderId="6" xfId="1" applyNumberFormat="1" applyFont="1" applyBorder="1" applyProtection="1">
      <protection hidden="1"/>
    </xf>
    <xf numFmtId="39" fontId="7" fillId="0" borderId="6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9" fontId="7" fillId="0" borderId="8" xfId="5" applyFont="1" applyFill="1" applyBorder="1" applyAlignment="1" applyProtection="1">
      <alignment horizontal="center" vertical="center" wrapText="1"/>
      <protection hidden="1"/>
    </xf>
    <xf numFmtId="4" fontId="7" fillId="0" borderId="0" xfId="1" applyNumberFormat="1" applyFont="1" applyBorder="1" applyAlignment="1" applyProtection="1">
      <alignment horizontal="center" wrapText="1"/>
      <protection hidden="1"/>
    </xf>
    <xf numFmtId="39" fontId="7" fillId="0" borderId="9" xfId="1" applyNumberFormat="1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7" fillId="0" borderId="0" xfId="0" applyFont="1" applyBorder="1" applyProtection="1">
      <protection hidden="1"/>
    </xf>
    <xf numFmtId="164" fontId="59" fillId="0" borderId="0" xfId="4" applyNumberFormat="1" applyFont="1" applyFill="1" applyBorder="1" applyAlignment="1" applyProtection="1">
      <protection hidden="1"/>
    </xf>
    <xf numFmtId="4" fontId="0" fillId="0" borderId="1" xfId="0" applyNumberFormat="1" applyBorder="1" applyProtection="1">
      <protection hidden="1"/>
    </xf>
    <xf numFmtId="4" fontId="59" fillId="0" borderId="0" xfId="1" applyNumberFormat="1" applyFont="1" applyBorder="1" applyProtection="1">
      <protection hidden="1"/>
    </xf>
    <xf numFmtId="39" fontId="59" fillId="0" borderId="0" xfId="1" applyNumberFormat="1" applyFont="1" applyBorder="1" applyProtection="1">
      <protection hidden="1"/>
    </xf>
    <xf numFmtId="165" fontId="13" fillId="0" borderId="10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164" fontId="13" fillId="0" borderId="0" xfId="4" applyNumberFormat="1" applyFont="1" applyFill="1" applyBorder="1" applyAlignment="1" applyProtection="1">
      <protection hidden="1"/>
    </xf>
    <xf numFmtId="164" fontId="59" fillId="0" borderId="0" xfId="4" applyNumberFormat="1" applyFont="1" applyFill="1" applyBorder="1" applyAlignment="1" applyProtection="1">
      <alignment horizontal="left"/>
      <protection hidden="1"/>
    </xf>
    <xf numFmtId="164" fontId="17" fillId="0" borderId="10" xfId="4" applyNumberFormat="1" applyFont="1" applyFill="1" applyBorder="1" applyProtection="1">
      <protection hidden="1"/>
    </xf>
    <xf numFmtId="164" fontId="17" fillId="0" borderId="0" xfId="4" applyNumberFormat="1" applyFont="1" applyFill="1" applyBorder="1" applyProtection="1">
      <protection hidden="1"/>
    </xf>
    <xf numFmtId="164" fontId="17" fillId="0" borderId="11" xfId="4" applyNumberFormat="1" applyFont="1" applyFill="1" applyBorder="1" applyProtection="1">
      <protection hidden="1"/>
    </xf>
    <xf numFmtId="4" fontId="59" fillId="0" borderId="0" xfId="1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164" fontId="13" fillId="0" borderId="0" xfId="4" applyNumberFormat="1" applyFont="1" applyFill="1" applyBorder="1" applyAlignment="1" applyProtection="1">
      <alignment horizontal="right"/>
      <protection hidden="1"/>
    </xf>
    <xf numFmtId="9" fontId="17" fillId="0" borderId="10" xfId="5" applyFont="1" applyFill="1" applyBorder="1" applyProtection="1">
      <protection hidden="1"/>
    </xf>
    <xf numFmtId="44" fontId="17" fillId="0" borderId="1" xfId="4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4" fontId="4" fillId="0" borderId="10" xfId="0" applyNumberFormat="1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0" borderId="1" xfId="0" applyNumberFormat="1" applyFont="1" applyFill="1" applyBorder="1" applyProtection="1">
      <protection hidden="1"/>
    </xf>
    <xf numFmtId="4" fontId="4" fillId="0" borderId="10" xfId="1" applyNumberFormat="1" applyFont="1" applyFill="1" applyBorder="1" applyProtection="1">
      <protection hidden="1"/>
    </xf>
    <xf numFmtId="3" fontId="4" fillId="0" borderId="0" xfId="1" applyNumberFormat="1" applyFont="1" applyFill="1" applyBorder="1" applyProtection="1">
      <protection hidden="1"/>
    </xf>
    <xf numFmtId="4" fontId="4" fillId="0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164" fontId="43" fillId="0" borderId="10" xfId="4" applyNumberFormat="1" applyFont="1" applyFill="1" applyBorder="1" applyProtection="1">
      <protection hidden="1"/>
    </xf>
    <xf numFmtId="164" fontId="40" fillId="0" borderId="10" xfId="4" applyNumberFormat="1" applyFont="1" applyFill="1" applyBorder="1" applyProtection="1">
      <protection hidden="1"/>
    </xf>
    <xf numFmtId="164" fontId="17" fillId="0" borderId="1" xfId="4" applyNumberFormat="1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" fontId="59" fillId="0" borderId="10" xfId="1" applyNumberFormat="1" applyFont="1" applyBorder="1" applyProtection="1">
      <protection hidden="1"/>
    </xf>
    <xf numFmtId="4" fontId="59" fillId="0" borderId="1" xfId="1" applyNumberFormat="1" applyFont="1" applyBorder="1" applyProtection="1">
      <protection hidden="1"/>
    </xf>
    <xf numFmtId="164" fontId="59" fillId="0" borderId="0" xfId="1" applyNumberFormat="1" applyFont="1" applyBorder="1" applyProtection="1">
      <protection hidden="1"/>
    </xf>
    <xf numFmtId="4" fontId="59" fillId="0" borderId="1" xfId="1" applyNumberFormat="1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4" fontId="17" fillId="0" borderId="1" xfId="1" applyNumberFormat="1" applyFont="1" applyFill="1" applyBorder="1" applyProtection="1">
      <protection hidden="1"/>
    </xf>
    <xf numFmtId="0" fontId="7" fillId="0" borderId="5" xfId="0" applyFont="1" applyBorder="1" applyProtection="1">
      <protection hidden="1"/>
    </xf>
    <xf numFmtId="4" fontId="7" fillId="0" borderId="6" xfId="1" applyNumberFormat="1" applyFont="1" applyBorder="1" applyProtection="1">
      <protection hidden="1"/>
    </xf>
    <xf numFmtId="164" fontId="7" fillId="0" borderId="6" xfId="1" applyNumberFormat="1" applyFont="1" applyBorder="1" applyProtection="1">
      <protection hidden="1"/>
    </xf>
    <xf numFmtId="0" fontId="7" fillId="0" borderId="0" xfId="0" applyFont="1" applyProtection="1">
      <protection hidden="1"/>
    </xf>
    <xf numFmtId="4" fontId="6" fillId="0" borderId="12" xfId="0" applyNumberFormat="1" applyFont="1" applyBorder="1" applyProtection="1">
      <protection hidden="1"/>
    </xf>
    <xf numFmtId="4" fontId="3" fillId="0" borderId="1" xfId="1" applyNumberFormat="1" applyFont="1" applyBorder="1" applyProtection="1">
      <protection hidden="1"/>
    </xf>
    <xf numFmtId="4" fontId="3" fillId="0" borderId="0" xfId="1" applyNumberFormat="1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0" fontId="4" fillId="0" borderId="3" xfId="0" applyFont="1" applyFill="1" applyBorder="1" applyProtection="1">
      <protection hidden="1"/>
    </xf>
    <xf numFmtId="0" fontId="6" fillId="0" borderId="3" xfId="0" applyFont="1" applyFill="1" applyBorder="1" applyProtection="1">
      <protection hidden="1"/>
    </xf>
    <xf numFmtId="164" fontId="28" fillId="0" borderId="13" xfId="4" applyNumberFormat="1" applyFont="1" applyFill="1" applyBorder="1" applyProtection="1">
      <protection hidden="1"/>
    </xf>
    <xf numFmtId="4" fontId="28" fillId="0" borderId="0" xfId="1" applyNumberFormat="1" applyFont="1" applyFill="1" applyBorder="1" applyProtection="1">
      <protection hidden="1"/>
    </xf>
    <xf numFmtId="164" fontId="28" fillId="0" borderId="3" xfId="4" applyNumberFormat="1" applyFont="1" applyFill="1" applyBorder="1" applyProtection="1">
      <protection hidden="1"/>
    </xf>
    <xf numFmtId="0" fontId="7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3" fontId="59" fillId="0" borderId="6" xfId="1" applyNumberFormat="1" applyFont="1" applyBorder="1" applyProtection="1">
      <protection hidden="1"/>
    </xf>
    <xf numFmtId="3" fontId="59" fillId="0" borderId="5" xfId="1" applyNumberFormat="1" applyFont="1" applyBorder="1" applyProtection="1">
      <protection hidden="1"/>
    </xf>
    <xf numFmtId="164" fontId="59" fillId="0" borderId="6" xfId="1" applyNumberFormat="1" applyFont="1" applyBorder="1" applyProtection="1">
      <protection hidden="1"/>
    </xf>
    <xf numFmtId="0" fontId="0" fillId="0" borderId="9" xfId="0" applyBorder="1" applyProtection="1">
      <protection hidden="1"/>
    </xf>
    <xf numFmtId="0" fontId="4" fillId="0" borderId="4" xfId="0" applyFont="1" applyFill="1" applyBorder="1" applyProtection="1">
      <protection hidden="1"/>
    </xf>
    <xf numFmtId="4" fontId="4" fillId="0" borderId="12" xfId="0" applyNumberFormat="1" applyFont="1" applyFill="1" applyBorder="1" applyProtection="1">
      <protection hidden="1"/>
    </xf>
    <xf numFmtId="164" fontId="17" fillId="0" borderId="13" xfId="4" applyNumberFormat="1" applyFont="1" applyFill="1" applyBorder="1" applyProtection="1">
      <protection hidden="1"/>
    </xf>
    <xf numFmtId="164" fontId="17" fillId="0" borderId="3" xfId="4" applyNumberFormat="1" applyFont="1" applyFill="1" applyBorder="1" applyProtection="1">
      <protection hidden="1"/>
    </xf>
    <xf numFmtId="0" fontId="14" fillId="0" borderId="9" xfId="0" applyFont="1" applyBorder="1" applyProtection="1">
      <protection hidden="1"/>
    </xf>
    <xf numFmtId="4" fontId="22" fillId="0" borderId="0" xfId="0" applyNumberFormat="1" applyFont="1" applyBorder="1" applyProtection="1">
      <protection hidden="1"/>
    </xf>
    <xf numFmtId="4" fontId="14" fillId="0" borderId="0" xfId="1" applyNumberFormat="1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0" fontId="16" fillId="0" borderId="0" xfId="0" applyFont="1" applyFill="1" applyProtection="1">
      <protection hidden="1"/>
    </xf>
    <xf numFmtId="164" fontId="59" fillId="0" borderId="5" xfId="1" applyNumberFormat="1" applyFont="1" applyBorder="1" applyProtection="1">
      <protection hidden="1"/>
    </xf>
    <xf numFmtId="4" fontId="0" fillId="0" borderId="12" xfId="0" applyNumberFormat="1" applyBorder="1" applyProtection="1">
      <protection hidden="1"/>
    </xf>
    <xf numFmtId="3" fontId="59" fillId="0" borderId="10" xfId="1" applyNumberFormat="1" applyFont="1" applyBorder="1" applyProtection="1">
      <protection hidden="1"/>
    </xf>
    <xf numFmtId="3" fontId="59" fillId="0" borderId="8" xfId="1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" fillId="0" borderId="0" xfId="0" applyFont="1" applyBorder="1" applyProtection="1">
      <protection hidden="1"/>
    </xf>
    <xf numFmtId="164" fontId="18" fillId="0" borderId="10" xfId="4" applyNumberFormat="1" applyFont="1" applyBorder="1" applyProtection="1">
      <protection hidden="1"/>
    </xf>
    <xf numFmtId="44" fontId="18" fillId="0" borderId="0" xfId="4" applyFont="1" applyBorder="1" applyProtection="1">
      <protection hidden="1"/>
    </xf>
    <xf numFmtId="164" fontId="19" fillId="0" borderId="0" xfId="4" applyNumberFormat="1" applyFont="1" applyBorder="1" applyProtection="1">
      <protection hidden="1"/>
    </xf>
    <xf numFmtId="0" fontId="0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4" fontId="22" fillId="0" borderId="0" xfId="1" applyNumberFormat="1" applyFont="1" applyBorder="1" applyProtection="1">
      <protection hidden="1"/>
    </xf>
    <xf numFmtId="164" fontId="24" fillId="0" borderId="0" xfId="4" applyNumberFormat="1" applyFont="1" applyBorder="1" applyProtection="1">
      <protection hidden="1"/>
    </xf>
    <xf numFmtId="0" fontId="14" fillId="0" borderId="0" xfId="0" applyFont="1" applyProtection="1">
      <protection hidden="1"/>
    </xf>
    <xf numFmtId="0" fontId="23" fillId="0" borderId="0" xfId="0" applyFont="1" applyFill="1" applyBorder="1" applyAlignment="1" applyProtection="1">
      <alignment horizontal="left"/>
      <protection hidden="1"/>
    </xf>
    <xf numFmtId="164" fontId="22" fillId="0" borderId="10" xfId="4" applyNumberFormat="1" applyFont="1" applyFill="1" applyBorder="1" applyProtection="1">
      <protection hidden="1"/>
    </xf>
    <xf numFmtId="4" fontId="22" fillId="0" borderId="0" xfId="1" applyNumberFormat="1" applyFont="1" applyFill="1" applyBorder="1" applyProtection="1">
      <protection hidden="1"/>
    </xf>
    <xf numFmtId="164" fontId="24" fillId="0" borderId="0" xfId="4" applyNumberFormat="1" applyFont="1" applyFill="1" applyBorder="1" applyProtection="1">
      <protection hidden="1"/>
    </xf>
    <xf numFmtId="49" fontId="23" fillId="0" borderId="0" xfId="0" applyNumberFormat="1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protection hidden="1"/>
    </xf>
    <xf numFmtId="164" fontId="18" fillId="0" borderId="0" xfId="4" applyNumberFormat="1" applyFont="1" applyBorder="1" applyProtection="1">
      <protection hidden="1"/>
    </xf>
    <xf numFmtId="164" fontId="18" fillId="0" borderId="8" xfId="4" applyNumberFormat="1" applyFont="1" applyBorder="1" applyProtection="1">
      <protection hidden="1"/>
    </xf>
    <xf numFmtId="0" fontId="6" fillId="0" borderId="0" xfId="0" applyFont="1" applyBorder="1" applyProtection="1">
      <protection hidden="1"/>
    </xf>
    <xf numFmtId="164" fontId="6" fillId="0" borderId="10" xfId="4" applyNumberFormat="1" applyFont="1" applyBorder="1" applyProtection="1">
      <protection hidden="1"/>
    </xf>
    <xf numFmtId="4" fontId="6" fillId="0" borderId="0" xfId="1" applyNumberFormat="1" applyFont="1" applyBorder="1" applyProtection="1">
      <protection hidden="1"/>
    </xf>
    <xf numFmtId="0" fontId="4" fillId="0" borderId="0" xfId="0" applyFont="1" applyProtection="1">
      <protection hidden="1"/>
    </xf>
    <xf numFmtId="164" fontId="18" fillId="0" borderId="10" xfId="4" applyNumberFormat="1" applyFont="1" applyFill="1" applyBorder="1" applyProtection="1">
      <protection hidden="1"/>
    </xf>
    <xf numFmtId="44" fontId="18" fillId="0" borderId="0" xfId="4" applyFont="1" applyFill="1" applyBorder="1" applyProtection="1">
      <protection hidden="1"/>
    </xf>
    <xf numFmtId="164" fontId="19" fillId="0" borderId="0" xfId="4" applyNumberFormat="1" applyFont="1" applyFill="1" applyBorder="1" applyProtection="1">
      <protection hidden="1"/>
    </xf>
    <xf numFmtId="39" fontId="59" fillId="0" borderId="0" xfId="1" applyNumberFormat="1" applyFont="1" applyFill="1" applyBorder="1" applyProtection="1">
      <protection hidden="1"/>
    </xf>
    <xf numFmtId="49" fontId="22" fillId="0" borderId="0" xfId="0" applyNumberFormat="1" applyFont="1" applyFill="1" applyBorder="1" applyProtection="1">
      <protection hidden="1"/>
    </xf>
    <xf numFmtId="0" fontId="22" fillId="0" borderId="0" xfId="0" applyFont="1" applyFill="1" applyBorder="1" applyProtection="1">
      <protection hidden="1"/>
    </xf>
    <xf numFmtId="4" fontId="14" fillId="0" borderId="0" xfId="1" applyNumberFormat="1" applyFont="1" applyFill="1" applyBorder="1" applyProtection="1">
      <protection hidden="1"/>
    </xf>
    <xf numFmtId="39" fontId="14" fillId="0" borderId="0" xfId="1" applyNumberFormat="1" applyFont="1" applyFill="1" applyBorder="1" applyProtection="1">
      <protection hidden="1"/>
    </xf>
    <xf numFmtId="164" fontId="6" fillId="0" borderId="10" xfId="4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164" fontId="6" fillId="0" borderId="0" xfId="4" applyNumberFormat="1" applyFont="1" applyFill="1" applyBorder="1" applyProtection="1">
      <protection hidden="1"/>
    </xf>
    <xf numFmtId="0" fontId="4" fillId="0" borderId="6" xfId="0" applyFont="1" applyFill="1" applyBorder="1" applyProtection="1">
      <protection hidden="1"/>
    </xf>
    <xf numFmtId="0" fontId="0" fillId="0" borderId="6" xfId="0" applyFill="1" applyBorder="1" applyProtection="1">
      <protection hidden="1"/>
    </xf>
    <xf numFmtId="3" fontId="17" fillId="0" borderId="14" xfId="1" applyNumberFormat="1" applyFont="1" applyFill="1" applyBorder="1" applyProtection="1">
      <protection hidden="1"/>
    </xf>
    <xf numFmtId="4" fontId="17" fillId="0" borderId="6" xfId="1" applyNumberFormat="1" applyFont="1" applyFill="1" applyBorder="1" applyProtection="1">
      <protection hidden="1"/>
    </xf>
    <xf numFmtId="164" fontId="17" fillId="0" borderId="6" xfId="4" applyNumberFormat="1" applyFont="1" applyFill="1" applyBorder="1" applyProtection="1">
      <protection hidden="1"/>
    </xf>
    <xf numFmtId="0" fontId="22" fillId="0" borderId="0" xfId="0" applyFont="1" applyBorder="1" applyProtection="1">
      <protection hidden="1"/>
    </xf>
    <xf numFmtId="3" fontId="27" fillId="0" borderId="10" xfId="1" applyNumberFormat="1" applyFont="1" applyBorder="1" applyProtection="1">
      <protection hidden="1"/>
    </xf>
    <xf numFmtId="4" fontId="27" fillId="0" borderId="0" xfId="1" applyNumberFormat="1" applyFont="1" applyBorder="1" applyProtection="1">
      <protection hidden="1"/>
    </xf>
    <xf numFmtId="164" fontId="27" fillId="0" borderId="0" xfId="4" applyNumberFormat="1" applyFont="1" applyBorder="1" applyProtection="1">
      <protection hidden="1"/>
    </xf>
    <xf numFmtId="9" fontId="59" fillId="0" borderId="0" xfId="5" applyFont="1" applyBorder="1" applyProtection="1">
      <protection hidden="1"/>
    </xf>
    <xf numFmtId="4" fontId="59" fillId="0" borderId="0" xfId="5" applyNumberFormat="1" applyFont="1" applyBorder="1" applyProtection="1">
      <protection hidden="1"/>
    </xf>
    <xf numFmtId="3" fontId="17" fillId="0" borderId="15" xfId="1" applyNumberFormat="1" applyFont="1" applyBorder="1" applyProtection="1">
      <protection hidden="1"/>
    </xf>
    <xf numFmtId="4" fontId="17" fillId="0" borderId="16" xfId="1" applyNumberFormat="1" applyFont="1" applyBorder="1" applyProtection="1">
      <protection hidden="1"/>
    </xf>
    <xf numFmtId="164" fontId="17" fillId="0" borderId="16" xfId="4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164" fontId="17" fillId="0" borderId="13" xfId="4" applyNumberFormat="1" applyFont="1" applyBorder="1" applyProtection="1">
      <protection hidden="1"/>
    </xf>
    <xf numFmtId="164" fontId="17" fillId="0" borderId="0" xfId="4" applyNumberFormat="1" applyFont="1" applyBorder="1" applyProtection="1">
      <protection hidden="1"/>
    </xf>
    <xf numFmtId="164" fontId="17" fillId="0" borderId="17" xfId="4" applyNumberFormat="1" applyFont="1" applyBorder="1" applyProtection="1">
      <protection hidden="1"/>
    </xf>
    <xf numFmtId="4" fontId="4" fillId="0" borderId="0" xfId="1" applyNumberFormat="1" applyFont="1" applyBorder="1" applyProtection="1">
      <protection hidden="1"/>
    </xf>
    <xf numFmtId="39" fontId="4" fillId="0" borderId="0" xfId="1" applyNumberFormat="1" applyFont="1" applyBorder="1" applyProtection="1">
      <protection hidden="1"/>
    </xf>
    <xf numFmtId="9" fontId="11" fillId="2" borderId="10" xfId="5" applyFont="1" applyFill="1" applyBorder="1" applyAlignment="1" applyProtection="1">
      <alignment horizontal="center" wrapText="1"/>
      <protection locked="0" hidden="1"/>
    </xf>
    <xf numFmtId="9" fontId="11" fillId="2" borderId="0" xfId="5" applyFont="1" applyFill="1" applyBorder="1" applyAlignment="1" applyProtection="1">
      <alignment horizontal="center"/>
      <protection locked="0" hidden="1"/>
    </xf>
    <xf numFmtId="9" fontId="11" fillId="2" borderId="10" xfId="5" applyFont="1" applyFill="1" applyBorder="1" applyAlignment="1" applyProtection="1">
      <alignment horizontal="center"/>
      <protection locked="0" hidden="1"/>
    </xf>
    <xf numFmtId="3" fontId="6" fillId="2" borderId="8" xfId="1" applyNumberFormat="1" applyFont="1" applyFill="1" applyBorder="1" applyProtection="1">
      <protection locked="0" hidden="1"/>
    </xf>
    <xf numFmtId="3" fontId="6" fillId="2" borderId="10" xfId="1" applyNumberFormat="1" applyFont="1" applyFill="1" applyBorder="1" applyProtection="1">
      <protection locked="0" hidden="1"/>
    </xf>
    <xf numFmtId="3" fontId="6" fillId="2" borderId="13" xfId="1" applyNumberFormat="1" applyFont="1" applyFill="1" applyBorder="1" applyProtection="1">
      <protection locked="0" hidden="1"/>
    </xf>
    <xf numFmtId="3" fontId="59" fillId="2" borderId="8" xfId="1" applyNumberFormat="1" applyFont="1" applyFill="1" applyBorder="1" applyProtection="1">
      <protection locked="0" hidden="1"/>
    </xf>
    <xf numFmtId="3" fontId="59" fillId="2" borderId="13" xfId="1" applyNumberFormat="1" applyFont="1" applyFill="1" applyBorder="1" applyProtection="1">
      <protection locked="0" hidden="1"/>
    </xf>
    <xf numFmtId="3" fontId="22" fillId="2" borderId="8" xfId="1" applyNumberFormat="1" applyFont="1" applyFill="1" applyBorder="1" applyProtection="1">
      <protection locked="0" hidden="1"/>
    </xf>
    <xf numFmtId="3" fontId="59" fillId="2" borderId="10" xfId="1" applyNumberFormat="1" applyFont="1" applyFill="1" applyBorder="1" applyProtection="1">
      <protection locked="0" hidden="1"/>
    </xf>
    <xf numFmtId="164" fontId="59" fillId="2" borderId="10" xfId="4" applyNumberFormat="1" applyFont="1" applyFill="1" applyBorder="1" applyProtection="1">
      <protection locked="0" hidden="1"/>
    </xf>
    <xf numFmtId="164" fontId="22" fillId="2" borderId="10" xfId="4" applyNumberFormat="1" applyFont="1" applyFill="1" applyBorder="1" applyProtection="1">
      <protection locked="0" hidden="1"/>
    </xf>
    <xf numFmtId="3" fontId="59" fillId="2" borderId="0" xfId="1" applyNumberFormat="1" applyFont="1" applyFill="1" applyBorder="1" applyProtection="1">
      <protection locked="0" hidden="1"/>
    </xf>
    <xf numFmtId="0" fontId="22" fillId="2" borderId="0" xfId="0" applyFont="1" applyFill="1" applyBorder="1" applyProtection="1">
      <protection locked="0" hidden="1"/>
    </xf>
    <xf numFmtId="166" fontId="59" fillId="0" borderId="0" xfId="5" applyNumberFormat="1" applyFont="1" applyFill="1" applyBorder="1" applyProtection="1">
      <protection hidden="1"/>
    </xf>
    <xf numFmtId="0" fontId="9" fillId="0" borderId="0" xfId="0" applyFont="1" applyAlignment="1" applyProtection="1"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protection hidden="1"/>
    </xf>
    <xf numFmtId="44" fontId="12" fillId="0" borderId="0" xfId="0" applyNumberFormat="1" applyFont="1" applyFill="1" applyBorder="1" applyAlignment="1" applyProtection="1">
      <alignment horizontal="center"/>
      <protection hidden="1"/>
    </xf>
    <xf numFmtId="39" fontId="59" fillId="0" borderId="0" xfId="3" applyNumberFormat="1" applyFont="1" applyProtection="1">
      <protection hidden="1"/>
    </xf>
    <xf numFmtId="164" fontId="21" fillId="0" borderId="0" xfId="0" applyNumberFormat="1" applyFont="1" applyFill="1" applyBorder="1" applyAlignment="1" applyProtection="1">
      <protection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37" fontId="59" fillId="0" borderId="0" xfId="4" applyNumberFormat="1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39" fontId="8" fillId="0" borderId="0" xfId="3" applyNumberFormat="1" applyFont="1" applyBorder="1" applyProtection="1">
      <protection hidden="1"/>
    </xf>
    <xf numFmtId="0" fontId="7" fillId="0" borderId="5" xfId="0" applyFont="1" applyBorder="1" applyAlignment="1" applyProtection="1">
      <alignment horizontal="left"/>
      <protection hidden="1"/>
    </xf>
    <xf numFmtId="4" fontId="59" fillId="0" borderId="6" xfId="3" applyNumberFormat="1" applyFont="1" applyBorder="1" applyProtection="1">
      <protection hidden="1"/>
    </xf>
    <xf numFmtId="39" fontId="7" fillId="0" borderId="6" xfId="3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4" fontId="7" fillId="0" borderId="7" xfId="3" applyNumberFormat="1" applyFont="1" applyBorder="1" applyAlignment="1" applyProtection="1">
      <alignment horizontal="center" wrapText="1"/>
      <protection hidden="1"/>
    </xf>
    <xf numFmtId="9" fontId="7" fillId="0" borderId="8" xfId="7" applyFont="1" applyFill="1" applyBorder="1" applyAlignment="1" applyProtection="1">
      <alignment horizontal="center" vertical="center" wrapText="1"/>
      <protection hidden="1"/>
    </xf>
    <xf numFmtId="9" fontId="7" fillId="0" borderId="7" xfId="7" applyFont="1" applyBorder="1" applyAlignment="1" applyProtection="1">
      <alignment horizontal="center" wrapText="1"/>
      <protection hidden="1"/>
    </xf>
    <xf numFmtId="4" fontId="7" fillId="0" borderId="0" xfId="3" applyNumberFormat="1" applyFont="1" applyBorder="1" applyAlignment="1" applyProtection="1">
      <alignment horizontal="center" wrapText="1"/>
      <protection hidden="1"/>
    </xf>
    <xf numFmtId="39" fontId="7" fillId="0" borderId="9" xfId="3" applyNumberFormat="1" applyFont="1" applyBorder="1" applyAlignment="1" applyProtection="1">
      <alignment horizontal="center" wrapText="1"/>
      <protection hidden="1"/>
    </xf>
    <xf numFmtId="165" fontId="11" fillId="0" borderId="1" xfId="3" applyNumberFormat="1" applyFont="1" applyBorder="1" applyAlignment="1" applyProtection="1">
      <alignment horizontal="center"/>
      <protection hidden="1"/>
    </xf>
    <xf numFmtId="9" fontId="11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Border="1" applyProtection="1">
      <protection hidden="1"/>
    </xf>
    <xf numFmtId="39" fontId="59" fillId="0" borderId="0" xfId="3" applyNumberFormat="1" applyFont="1" applyBorder="1" applyProtection="1">
      <protection hidden="1"/>
    </xf>
    <xf numFmtId="9" fontId="59" fillId="0" borderId="1" xfId="7" applyFont="1" applyBorder="1" applyAlignment="1" applyProtection="1">
      <alignment horizontal="center"/>
      <protection hidden="1"/>
    </xf>
    <xf numFmtId="165" fontId="13" fillId="0" borderId="10" xfId="3" applyNumberFormat="1" applyFont="1" applyFill="1" applyBorder="1" applyAlignment="1" applyProtection="1">
      <alignment horizontal="right"/>
      <protection hidden="1"/>
    </xf>
    <xf numFmtId="43" fontId="13" fillId="0" borderId="1" xfId="3" applyFont="1" applyBorder="1" applyAlignment="1" applyProtection="1">
      <alignment horizontal="right"/>
      <protection hidden="1"/>
    </xf>
    <xf numFmtId="43" fontId="13" fillId="0" borderId="1" xfId="3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Alignment="1" applyProtection="1">
      <alignment horizontal="right"/>
      <protection hidden="1"/>
    </xf>
    <xf numFmtId="165" fontId="13" fillId="0" borderId="1" xfId="3" applyNumberFormat="1" applyFont="1" applyFill="1" applyBorder="1" applyProtection="1">
      <protection hidden="1"/>
    </xf>
    <xf numFmtId="9" fontId="59" fillId="0" borderId="1" xfId="7" applyFont="1" applyFill="1" applyBorder="1" applyAlignment="1" applyProtection="1">
      <alignment horizontal="center"/>
      <protection hidden="1"/>
    </xf>
    <xf numFmtId="4" fontId="59" fillId="0" borderId="0" xfId="3" applyNumberFormat="1" applyFont="1" applyFill="1" applyBorder="1" applyProtection="1">
      <protection hidden="1"/>
    </xf>
    <xf numFmtId="9" fontId="17" fillId="0" borderId="10" xfId="7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164" fontId="42" fillId="0" borderId="10" xfId="4" applyNumberFormat="1" applyFont="1" applyFill="1" applyBorder="1" applyProtection="1">
      <protection hidden="1"/>
    </xf>
    <xf numFmtId="9" fontId="35" fillId="0" borderId="1" xfId="7" applyFont="1" applyFill="1" applyBorder="1" applyAlignment="1" applyProtection="1">
      <alignment horizontal="center"/>
      <protection hidden="1"/>
    </xf>
    <xf numFmtId="164" fontId="39" fillId="0" borderId="10" xfId="4" applyNumberFormat="1" applyFont="1" applyFill="1" applyBorder="1" applyProtection="1">
      <protection hidden="1"/>
    </xf>
    <xf numFmtId="164" fontId="39" fillId="0" borderId="0" xfId="4" applyNumberFormat="1" applyFont="1" applyFill="1" applyBorder="1" applyProtection="1">
      <protection hidden="1"/>
    </xf>
    <xf numFmtId="4" fontId="21" fillId="0" borderId="0" xfId="3" applyNumberFormat="1" applyFont="1" applyFill="1" applyBorder="1" applyProtection="1">
      <protection hidden="1"/>
    </xf>
    <xf numFmtId="164" fontId="36" fillId="0" borderId="0" xfId="4" applyNumberFormat="1" applyFont="1" applyFill="1" applyBorder="1" applyProtection="1">
      <protection hidden="1"/>
    </xf>
    <xf numFmtId="0" fontId="21" fillId="0" borderId="0" xfId="0" applyFont="1" applyFill="1" applyProtection="1">
      <protection hidden="1"/>
    </xf>
    <xf numFmtId="164" fontId="42" fillId="0" borderId="0" xfId="4" applyNumberFormat="1" applyFont="1" applyFill="1" applyBorder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4" fontId="4" fillId="0" borderId="10" xfId="3" applyNumberFormat="1" applyFont="1" applyFill="1" applyBorder="1" applyProtection="1">
      <protection hidden="1"/>
    </xf>
    <xf numFmtId="4" fontId="4" fillId="0" borderId="1" xfId="3" applyNumberFormat="1" applyFont="1" applyFill="1" applyBorder="1" applyProtection="1">
      <protection hidden="1"/>
    </xf>
    <xf numFmtId="4" fontId="4" fillId="0" borderId="0" xfId="3" applyNumberFormat="1" applyFont="1" applyFill="1" applyBorder="1" applyProtection="1">
      <protection hidden="1"/>
    </xf>
    <xf numFmtId="164" fontId="4" fillId="0" borderId="0" xfId="3" applyNumberFormat="1" applyFont="1" applyFill="1" applyBorder="1" applyProtection="1">
      <protection hidden="1"/>
    </xf>
    <xf numFmtId="4" fontId="59" fillId="0" borderId="10" xfId="3" applyNumberFormat="1" applyFont="1" applyBorder="1" applyProtection="1">
      <protection hidden="1"/>
    </xf>
    <xf numFmtId="4" fontId="59" fillId="0" borderId="1" xfId="3" applyNumberFormat="1" applyFont="1" applyBorder="1" applyProtection="1">
      <protection hidden="1"/>
    </xf>
    <xf numFmtId="164" fontId="59" fillId="0" borderId="0" xfId="3" applyNumberFormat="1" applyFont="1" applyBorder="1" applyProtection="1">
      <protection hidden="1"/>
    </xf>
    <xf numFmtId="0" fontId="42" fillId="0" borderId="0" xfId="0" applyFont="1" applyFill="1" applyBorder="1" applyAlignment="1" applyProtection="1">
      <protection hidden="1"/>
    </xf>
    <xf numFmtId="164" fontId="39" fillId="0" borderId="1" xfId="4" applyNumberFormat="1" applyFont="1" applyFill="1" applyBorder="1" applyProtection="1">
      <protection hidden="1"/>
    </xf>
    <xf numFmtId="4" fontId="59" fillId="0" borderId="1" xfId="3" applyNumberFormat="1" applyFont="1" applyFill="1" applyBorder="1" applyProtection="1">
      <protection hidden="1"/>
    </xf>
    <xf numFmtId="0" fontId="37" fillId="0" borderId="0" xfId="0" applyFont="1" applyFill="1" applyBorder="1" applyAlignment="1" applyProtection="1">
      <protection hidden="1"/>
    </xf>
    <xf numFmtId="4" fontId="17" fillId="0" borderId="1" xfId="3" applyNumberFormat="1" applyFont="1" applyFill="1" applyBorder="1" applyProtection="1">
      <protection hidden="1"/>
    </xf>
    <xf numFmtId="164" fontId="17" fillId="0" borderId="0" xfId="3" applyNumberFormat="1" applyFont="1" applyFill="1" applyBorder="1" applyProtection="1">
      <protection hidden="1"/>
    </xf>
    <xf numFmtId="4" fontId="17" fillId="0" borderId="0" xfId="3" applyNumberFormat="1" applyFont="1" applyFill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" fontId="4" fillId="0" borderId="0" xfId="3" applyNumberFormat="1" applyFont="1" applyBorder="1" applyProtection="1">
      <protection hidden="1"/>
    </xf>
    <xf numFmtId="39" fontId="4" fillId="0" borderId="0" xfId="3" applyNumberFormat="1" applyFont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9" fontId="11" fillId="2" borderId="10" xfId="7" applyFont="1" applyFill="1" applyBorder="1" applyAlignment="1" applyProtection="1">
      <alignment horizontal="center" wrapText="1"/>
      <protection locked="0" hidden="1"/>
    </xf>
    <xf numFmtId="9" fontId="11" fillId="2" borderId="0" xfId="7" applyFont="1" applyFill="1" applyBorder="1" applyAlignment="1" applyProtection="1">
      <alignment horizontal="center"/>
      <protection locked="0" hidden="1"/>
    </xf>
    <xf numFmtId="9" fontId="11" fillId="2" borderId="10" xfId="7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30" fillId="0" borderId="0" xfId="0" applyFont="1" applyBorder="1" applyProtection="1">
      <protection hidden="1"/>
    </xf>
    <xf numFmtId="0" fontId="21" fillId="0" borderId="0" xfId="0" applyFont="1" applyProtection="1">
      <protection hidden="1"/>
    </xf>
    <xf numFmtId="43" fontId="59" fillId="0" borderId="18" xfId="2" applyFont="1" applyBorder="1" applyProtection="1">
      <protection hidden="1"/>
    </xf>
    <xf numFmtId="43" fontId="59" fillId="0" borderId="19" xfId="2" applyFont="1" applyBorder="1" applyProtection="1">
      <protection hidden="1"/>
    </xf>
    <xf numFmtId="43" fontId="59" fillId="0" borderId="20" xfId="2" applyFont="1" applyBorder="1" applyProtection="1">
      <protection hidden="1"/>
    </xf>
    <xf numFmtId="0" fontId="32" fillId="0" borderId="0" xfId="0" applyFont="1" applyAlignment="1" applyProtection="1">
      <alignment horizontal="right"/>
      <protection hidden="1"/>
    </xf>
    <xf numFmtId="0" fontId="23" fillId="0" borderId="0" xfId="0" applyFont="1" applyAlignment="1" applyProtection="1">
      <alignment horizontal="right"/>
      <protection hidden="1"/>
    </xf>
    <xf numFmtId="43" fontId="59" fillId="3" borderId="18" xfId="2" applyFont="1" applyFill="1" applyBorder="1" applyProtection="1">
      <protection hidden="1"/>
    </xf>
    <xf numFmtId="0" fontId="33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43" fontId="59" fillId="0" borderId="18" xfId="2" applyFont="1" applyFill="1" applyBorder="1" applyProtection="1">
      <protection hidden="1"/>
    </xf>
    <xf numFmtId="166" fontId="7" fillId="4" borderId="0" xfId="6" applyNumberFormat="1" applyFont="1" applyFill="1" applyBorder="1" applyProtection="1">
      <protection hidden="1"/>
    </xf>
    <xf numFmtId="49" fontId="0" fillId="0" borderId="4" xfId="0" applyNumberFormat="1" applyBorder="1" applyProtection="1">
      <protection locked="0" hidden="1"/>
    </xf>
    <xf numFmtId="0" fontId="0" fillId="0" borderId="21" xfId="0" applyBorder="1" applyProtection="1">
      <protection locked="0" hidden="1"/>
    </xf>
    <xf numFmtId="43" fontId="59" fillId="3" borderId="18" xfId="2" applyFont="1" applyFill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0" fillId="0" borderId="4" xfId="0" applyBorder="1" applyProtection="1">
      <protection locked="0" hidden="1"/>
    </xf>
    <xf numFmtId="0" fontId="0" fillId="0" borderId="21" xfId="0" applyBorder="1" applyAlignment="1" applyProtection="1">
      <alignment horizontal="left"/>
      <protection locked="0" hidden="1"/>
    </xf>
    <xf numFmtId="0" fontId="30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22" fillId="0" borderId="0" xfId="0" applyFont="1" applyProtection="1">
      <protection hidden="1"/>
    </xf>
    <xf numFmtId="0" fontId="6" fillId="2" borderId="0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4" fontId="0" fillId="0" borderId="0" xfId="0" applyNumberFormat="1" applyProtection="1">
      <protection locked="0" hidden="1"/>
    </xf>
    <xf numFmtId="39" fontId="59" fillId="0" borderId="0" xfId="1" applyNumberFormat="1" applyFont="1" applyProtection="1">
      <protection locked="0" hidden="1"/>
    </xf>
    <xf numFmtId="39" fontId="59" fillId="0" borderId="0" xfId="3" applyNumberFormat="1" applyFont="1" applyProtection="1">
      <protection locked="0" hidden="1"/>
    </xf>
    <xf numFmtId="0" fontId="25" fillId="0" borderId="0" xfId="0" applyFont="1" applyBorder="1" applyAlignment="1" applyProtection="1">
      <alignment wrapText="1"/>
      <protection hidden="1"/>
    </xf>
    <xf numFmtId="0" fontId="0" fillId="0" borderId="0" xfId="0" applyFill="1" applyProtection="1">
      <protection locked="0" hidden="1"/>
    </xf>
    <xf numFmtId="0" fontId="4" fillId="0" borderId="0" xfId="0" applyFont="1" applyFill="1" applyProtection="1">
      <protection locked="0" hidden="1"/>
    </xf>
    <xf numFmtId="0" fontId="4" fillId="0" borderId="0" xfId="0" applyFont="1" applyFill="1" applyBorder="1" applyProtection="1">
      <protection locked="0" hidden="1"/>
    </xf>
    <xf numFmtId="0" fontId="7" fillId="0" borderId="0" xfId="0" applyFont="1" applyProtection="1">
      <protection locked="0" hidden="1"/>
    </xf>
    <xf numFmtId="0" fontId="0" fillId="0" borderId="0" xfId="0" applyBorder="1" applyProtection="1">
      <protection locked="0" hidden="1"/>
    </xf>
    <xf numFmtId="0" fontId="16" fillId="0" borderId="0" xfId="0" applyFont="1" applyFill="1" applyProtection="1">
      <protection locked="0" hidden="1"/>
    </xf>
    <xf numFmtId="0" fontId="0" fillId="0" borderId="0" xfId="0" applyFont="1" applyProtection="1">
      <protection locked="0" hidden="1"/>
    </xf>
    <xf numFmtId="0" fontId="14" fillId="0" borderId="0" xfId="0" applyFont="1" applyProtection="1">
      <protection locked="0" hidden="1"/>
    </xf>
    <xf numFmtId="0" fontId="4" fillId="0" borderId="0" xfId="0" applyFont="1" applyProtection="1">
      <protection locked="0" hidden="1"/>
    </xf>
    <xf numFmtId="0" fontId="0" fillId="0" borderId="0" xfId="0" applyFill="1" applyBorder="1" applyProtection="1">
      <protection locked="0" hidden="1"/>
    </xf>
    <xf numFmtId="0" fontId="9" fillId="0" borderId="0" xfId="0" applyFont="1" applyAlignment="1" applyProtection="1">
      <protection locked="0" hidden="1"/>
    </xf>
    <xf numFmtId="0" fontId="21" fillId="0" borderId="0" xfId="0" applyFont="1" applyFill="1" applyProtection="1">
      <protection locked="0" hidden="1"/>
    </xf>
    <xf numFmtId="3" fontId="22" fillId="0" borderId="10" xfId="1" applyNumberFormat="1" applyFont="1" applyFill="1" applyBorder="1" applyProtection="1">
      <protection locked="0" hidden="1"/>
    </xf>
    <xf numFmtId="0" fontId="6" fillId="0" borderId="0" xfId="0" applyFont="1" applyFill="1" applyBorder="1" applyProtection="1">
      <protection hidden="1"/>
    </xf>
    <xf numFmtId="164" fontId="59" fillId="0" borderId="9" xfId="1" applyNumberFormat="1" applyFont="1" applyBorder="1" applyProtection="1">
      <protection hidden="1"/>
    </xf>
    <xf numFmtId="3" fontId="59" fillId="5" borderId="10" xfId="1" applyNumberFormat="1" applyFont="1" applyFill="1" applyBorder="1" applyProtection="1">
      <protection locked="0" hidden="1"/>
    </xf>
    <xf numFmtId="4" fontId="0" fillId="0" borderId="12" xfId="0" applyNumberForma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165" fontId="48" fillId="0" borderId="10" xfId="1" applyNumberFormat="1" applyFont="1" applyBorder="1" applyProtection="1">
      <protection hidden="1"/>
    </xf>
    <xf numFmtId="165" fontId="48" fillId="0" borderId="0" xfId="1" applyNumberFormat="1" applyFont="1" applyBorder="1" applyProtection="1">
      <protection hidden="1"/>
    </xf>
    <xf numFmtId="9" fontId="60" fillId="0" borderId="1" xfId="5" applyFont="1" applyBorder="1" applyAlignment="1" applyProtection="1">
      <alignment horizontal="center"/>
      <protection hidden="1"/>
    </xf>
    <xf numFmtId="0" fontId="60" fillId="0" borderId="0" xfId="0" applyFont="1" applyAlignment="1" applyProtection="1">
      <protection hidden="1"/>
    </xf>
    <xf numFmtId="4" fontId="60" fillId="0" borderId="0" xfId="0" applyNumberFormat="1" applyFont="1" applyBorder="1" applyProtection="1">
      <protection hidden="1"/>
    </xf>
    <xf numFmtId="4" fontId="60" fillId="0" borderId="6" xfId="0" applyNumberFormat="1" applyFont="1" applyBorder="1" applyProtection="1">
      <protection hidden="1"/>
    </xf>
    <xf numFmtId="4" fontId="15" fillId="0" borderId="7" xfId="0" applyNumberFormat="1" applyFont="1" applyBorder="1" applyAlignment="1" applyProtection="1">
      <alignment horizontal="center" vertical="center" wrapText="1"/>
      <protection hidden="1"/>
    </xf>
    <xf numFmtId="4" fontId="60" fillId="0" borderId="1" xfId="0" applyNumberFormat="1" applyFont="1" applyBorder="1" applyProtection="1">
      <protection hidden="1"/>
    </xf>
    <xf numFmtId="9" fontId="60" fillId="0" borderId="1" xfId="5" applyFont="1" applyFill="1" applyBorder="1" applyAlignment="1" applyProtection="1">
      <alignment horizontal="center"/>
      <protection hidden="1"/>
    </xf>
    <xf numFmtId="4" fontId="15" fillId="0" borderId="1" xfId="0" applyNumberFormat="1" applyFont="1" applyFill="1" applyBorder="1" applyProtection="1">
      <protection hidden="1"/>
    </xf>
    <xf numFmtId="44" fontId="15" fillId="0" borderId="1" xfId="4" applyFont="1" applyFill="1" applyBorder="1" applyProtection="1">
      <protection hidden="1"/>
    </xf>
    <xf numFmtId="4" fontId="15" fillId="0" borderId="6" xfId="0" applyNumberFormat="1" applyFont="1" applyBorder="1" applyProtection="1">
      <protection hidden="1"/>
    </xf>
    <xf numFmtId="4" fontId="49" fillId="0" borderId="7" xfId="0" applyNumberFormat="1" applyFont="1" applyBorder="1" applyProtection="1">
      <protection hidden="1"/>
    </xf>
    <xf numFmtId="4" fontId="49" fillId="0" borderId="1" xfId="0" applyNumberFormat="1" applyFont="1" applyBorder="1" applyProtection="1">
      <protection hidden="1"/>
    </xf>
    <xf numFmtId="4" fontId="50" fillId="0" borderId="2" xfId="0" applyNumberFormat="1" applyFont="1" applyFill="1" applyBorder="1" applyProtection="1">
      <protection hidden="1"/>
    </xf>
    <xf numFmtId="4" fontId="60" fillId="0" borderId="7" xfId="0" applyNumberFormat="1" applyFont="1" applyBorder="1" applyProtection="1">
      <protection hidden="1"/>
    </xf>
    <xf numFmtId="4" fontId="15" fillId="0" borderId="2" xfId="0" applyNumberFormat="1" applyFont="1" applyFill="1" applyBorder="1" applyProtection="1">
      <protection hidden="1"/>
    </xf>
    <xf numFmtId="4" fontId="51" fillId="0" borderId="2" xfId="0" applyNumberFormat="1" applyFont="1" applyFill="1" applyBorder="1" applyProtection="1">
      <protection hidden="1"/>
    </xf>
    <xf numFmtId="4" fontId="60" fillId="0" borderId="5" xfId="0" applyNumberFormat="1" applyFont="1" applyBorder="1" applyProtection="1">
      <protection hidden="1"/>
    </xf>
    <xf numFmtId="4" fontId="49" fillId="0" borderId="1" xfId="0" applyNumberFormat="1" applyFont="1" applyFill="1" applyBorder="1" applyProtection="1">
      <protection hidden="1"/>
    </xf>
    <xf numFmtId="4" fontId="15" fillId="0" borderId="1" xfId="0" applyNumberFormat="1" applyFont="1" applyBorder="1" applyProtection="1">
      <protection hidden="1"/>
    </xf>
    <xf numFmtId="4" fontId="15" fillId="0" borderId="22" xfId="0" applyNumberFormat="1" applyFont="1" applyFill="1" applyBorder="1" applyProtection="1">
      <protection hidden="1"/>
    </xf>
    <xf numFmtId="4" fontId="60" fillId="0" borderId="1" xfId="0" applyNumberFormat="1" applyFont="1" applyFill="1" applyBorder="1" applyProtection="1">
      <protection hidden="1"/>
    </xf>
    <xf numFmtId="4" fontId="15" fillId="0" borderId="23" xfId="0" applyNumberFormat="1" applyFont="1" applyFill="1" applyBorder="1" applyProtection="1">
      <protection hidden="1"/>
    </xf>
    <xf numFmtId="4" fontId="60" fillId="0" borderId="1" xfId="5" applyNumberFormat="1" applyFont="1" applyBorder="1" applyProtection="1">
      <protection hidden="1"/>
    </xf>
    <xf numFmtId="4" fontId="60" fillId="0" borderId="2" xfId="0" applyNumberFormat="1" applyFont="1" applyBorder="1" applyProtection="1">
      <protection hidden="1"/>
    </xf>
    <xf numFmtId="4" fontId="60" fillId="0" borderId="0" xfId="0" applyNumberFormat="1" applyFont="1" applyProtection="1">
      <protection locked="0" hidden="1"/>
    </xf>
    <xf numFmtId="4" fontId="60" fillId="0" borderId="0" xfId="0" applyNumberFormat="1" applyFont="1" applyProtection="1">
      <protection hidden="1"/>
    </xf>
    <xf numFmtId="44" fontId="12" fillId="0" borderId="0" xfId="0" applyNumberFormat="1" applyFont="1" applyBorder="1" applyAlignment="1" applyProtection="1">
      <alignment horizontal="right"/>
      <protection hidden="1"/>
    </xf>
    <xf numFmtId="4" fontId="7" fillId="0" borderId="12" xfId="0" applyNumberFormat="1" applyFont="1" applyBorder="1" applyAlignment="1" applyProtection="1">
      <alignment horizontal="center" vertical="center" wrapText="1"/>
      <protection hidden="1"/>
    </xf>
    <xf numFmtId="9" fontId="59" fillId="0" borderId="12" xfId="5" applyFont="1" applyBorder="1" applyAlignment="1" applyProtection="1">
      <alignment horizontal="center"/>
      <protection hidden="1"/>
    </xf>
    <xf numFmtId="9" fontId="59" fillId="0" borderId="12" xfId="5" applyFont="1" applyFill="1" applyBorder="1" applyAlignment="1" applyProtection="1">
      <alignment horizontal="center"/>
      <protection hidden="1"/>
    </xf>
    <xf numFmtId="164" fontId="59" fillId="0" borderId="0" xfId="4" applyNumberFormat="1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4" fontId="6" fillId="0" borderId="24" xfId="0" applyNumberFormat="1" applyFont="1" applyFill="1" applyBorder="1" applyProtection="1">
      <protection hidden="1"/>
    </xf>
    <xf numFmtId="4" fontId="22" fillId="0" borderId="12" xfId="0" applyNumberFormat="1" applyFont="1" applyBorder="1" applyProtection="1">
      <protection hidden="1"/>
    </xf>
    <xf numFmtId="4" fontId="0" fillId="0" borderId="12" xfId="0" applyNumberFormat="1" applyFont="1" applyBorder="1" applyProtection="1">
      <protection hidden="1"/>
    </xf>
    <xf numFmtId="4" fontId="22" fillId="0" borderId="12" xfId="0" applyNumberFormat="1" applyFont="1" applyFill="1" applyBorder="1" applyProtection="1">
      <protection hidden="1"/>
    </xf>
    <xf numFmtId="4" fontId="7" fillId="0" borderId="12" xfId="0" applyNumberFormat="1" applyFont="1" applyBorder="1" applyProtection="1">
      <protection hidden="1"/>
    </xf>
    <xf numFmtId="4" fontId="7" fillId="0" borderId="12" xfId="0" applyNumberFormat="1" applyFont="1" applyFill="1" applyBorder="1" applyProtection="1">
      <protection hidden="1"/>
    </xf>
    <xf numFmtId="0" fontId="4" fillId="0" borderId="14" xfId="0" applyFont="1" applyFill="1" applyBorder="1" applyProtection="1">
      <protection hidden="1"/>
    </xf>
    <xf numFmtId="0" fontId="22" fillId="0" borderId="10" xfId="0" applyFont="1" applyBorder="1" applyProtection="1">
      <protection hidden="1"/>
    </xf>
    <xf numFmtId="9" fontId="59" fillId="0" borderId="10" xfId="5" applyFont="1" applyFill="1" applyBorder="1" applyProtection="1">
      <protection hidden="1"/>
    </xf>
    <xf numFmtId="0" fontId="0" fillId="0" borderId="13" xfId="0" applyBorder="1" applyProtection="1">
      <protection hidden="1"/>
    </xf>
    <xf numFmtId="9" fontId="15" fillId="0" borderId="7" xfId="5" applyFont="1" applyBorder="1" applyAlignment="1" applyProtection="1">
      <alignment horizontal="center" wrapText="1"/>
      <protection hidden="1"/>
    </xf>
    <xf numFmtId="9" fontId="53" fillId="0" borderId="1" xfId="5" applyFont="1" applyFill="1" applyBorder="1" applyAlignment="1" applyProtection="1">
      <alignment horizontal="center"/>
      <protection hidden="1"/>
    </xf>
    <xf numFmtId="9" fontId="60" fillId="0" borderId="0" xfId="5" applyFont="1" applyAlignment="1" applyProtection="1">
      <protection hidden="1"/>
    </xf>
    <xf numFmtId="9" fontId="15" fillId="0" borderId="0" xfId="5" applyFont="1" applyAlignment="1" applyProtection="1">
      <alignment horizontal="right"/>
      <protection hidden="1"/>
    </xf>
    <xf numFmtId="9" fontId="60" fillId="0" borderId="0" xfId="5" applyFont="1" applyAlignment="1" applyProtection="1">
      <alignment horizontal="right"/>
      <protection hidden="1"/>
    </xf>
    <xf numFmtId="9" fontId="60" fillId="0" borderId="6" xfId="5" applyFont="1" applyBorder="1" applyProtection="1">
      <protection hidden="1"/>
    </xf>
    <xf numFmtId="9" fontId="31" fillId="0" borderId="1" xfId="5" applyFont="1" applyFill="1" applyBorder="1" applyAlignment="1" applyProtection="1">
      <alignment horizontal="right"/>
      <protection hidden="1"/>
    </xf>
    <xf numFmtId="9" fontId="31" fillId="0" borderId="1" xfId="5" applyFont="1" applyFill="1" applyBorder="1" applyProtection="1">
      <protection hidden="1"/>
    </xf>
    <xf numFmtId="9" fontId="54" fillId="0" borderId="0" xfId="5" applyFont="1" applyFill="1" applyBorder="1" applyProtection="1">
      <protection hidden="1"/>
    </xf>
    <xf numFmtId="9" fontId="54" fillId="0" borderId="1" xfId="5" applyFont="1" applyFill="1" applyBorder="1" applyProtection="1">
      <protection hidden="1"/>
    </xf>
    <xf numFmtId="9" fontId="15" fillId="0" borderId="1" xfId="5" applyFont="1" applyFill="1" applyBorder="1" applyProtection="1">
      <protection hidden="1"/>
    </xf>
    <xf numFmtId="9" fontId="60" fillId="0" borderId="1" xfId="5" applyFont="1" applyBorder="1" applyProtection="1">
      <protection hidden="1"/>
    </xf>
    <xf numFmtId="9" fontId="15" fillId="0" borderId="6" xfId="5" applyFont="1" applyBorder="1" applyProtection="1">
      <protection hidden="1"/>
    </xf>
    <xf numFmtId="9" fontId="49" fillId="0" borderId="7" xfId="5" applyFont="1" applyBorder="1" applyProtection="1">
      <protection hidden="1"/>
    </xf>
    <xf numFmtId="9" fontId="49" fillId="0" borderId="1" xfId="5" applyFont="1" applyBorder="1" applyProtection="1">
      <protection hidden="1"/>
    </xf>
    <xf numFmtId="9" fontId="50" fillId="0" borderId="2" xfId="5" applyFont="1" applyFill="1" applyBorder="1" applyProtection="1">
      <protection hidden="1"/>
    </xf>
    <xf numFmtId="9" fontId="60" fillId="0" borderId="5" xfId="5" applyFont="1" applyBorder="1" applyProtection="1">
      <protection hidden="1"/>
    </xf>
    <xf numFmtId="9" fontId="60" fillId="0" borderId="7" xfId="5" applyFont="1" applyBorder="1" applyProtection="1">
      <protection hidden="1"/>
    </xf>
    <xf numFmtId="9" fontId="54" fillId="0" borderId="2" xfId="5" applyFont="1" applyFill="1" applyBorder="1" applyProtection="1">
      <protection hidden="1"/>
    </xf>
    <xf numFmtId="9" fontId="54" fillId="0" borderId="1" xfId="5" applyFont="1" applyBorder="1" applyProtection="1">
      <protection hidden="1"/>
    </xf>
    <xf numFmtId="9" fontId="60" fillId="0" borderId="1" xfId="5" applyFont="1" applyFill="1" applyBorder="1" applyProtection="1">
      <protection hidden="1"/>
    </xf>
    <xf numFmtId="9" fontId="49" fillId="0" borderId="1" xfId="5" applyFont="1" applyFill="1" applyBorder="1" applyProtection="1">
      <protection hidden="1"/>
    </xf>
    <xf numFmtId="9" fontId="54" fillId="0" borderId="0" xfId="5" applyFont="1" applyBorder="1" applyProtection="1">
      <protection hidden="1"/>
    </xf>
    <xf numFmtId="9" fontId="60" fillId="0" borderId="9" xfId="5" applyFont="1" applyBorder="1" applyProtection="1">
      <protection hidden="1"/>
    </xf>
    <xf numFmtId="9" fontId="60" fillId="0" borderId="0" xfId="5" applyFont="1" applyBorder="1" applyProtection="1">
      <protection hidden="1"/>
    </xf>
    <xf numFmtId="9" fontId="61" fillId="0" borderId="1" xfId="5" applyFont="1" applyFill="1" applyBorder="1" applyProtection="1">
      <protection hidden="1"/>
    </xf>
    <xf numFmtId="9" fontId="55" fillId="0" borderId="1" xfId="5" applyFont="1" applyBorder="1" applyProtection="1">
      <protection hidden="1"/>
    </xf>
    <xf numFmtId="9" fontId="54" fillId="0" borderId="23" xfId="5" applyFont="1" applyFill="1" applyBorder="1" applyProtection="1">
      <protection hidden="1"/>
    </xf>
    <xf numFmtId="9" fontId="50" fillId="0" borderId="0" xfId="5" applyFont="1" applyBorder="1" applyProtection="1">
      <protection hidden="1"/>
    </xf>
    <xf numFmtId="9" fontId="54" fillId="0" borderId="16" xfId="5" applyFont="1" applyBorder="1" applyProtection="1">
      <protection hidden="1"/>
    </xf>
    <xf numFmtId="9" fontId="54" fillId="0" borderId="2" xfId="5" applyFont="1" applyBorder="1" applyProtection="1">
      <protection hidden="1"/>
    </xf>
    <xf numFmtId="9" fontId="15" fillId="0" borderId="0" xfId="5" applyFont="1" applyBorder="1" applyProtection="1">
      <protection hidden="1"/>
    </xf>
    <xf numFmtId="9" fontId="60" fillId="0" borderId="0" xfId="5" applyFont="1" applyProtection="1">
      <protection locked="0" hidden="1"/>
    </xf>
    <xf numFmtId="9" fontId="60" fillId="0" borderId="0" xfId="5" applyFont="1" applyProtection="1">
      <protection hidden="1"/>
    </xf>
    <xf numFmtId="9" fontId="52" fillId="0" borderId="0" xfId="5" applyFont="1" applyBorder="1" applyAlignment="1" applyProtection="1">
      <alignment wrapText="1"/>
      <protection hidden="1"/>
    </xf>
    <xf numFmtId="9" fontId="53" fillId="0" borderId="1" xfId="5" applyFont="1" applyBorder="1" applyAlignment="1" applyProtection="1">
      <alignment horizontal="center"/>
      <protection hidden="1"/>
    </xf>
    <xf numFmtId="9" fontId="31" fillId="0" borderId="1" xfId="5" applyFont="1" applyBorder="1" applyAlignment="1" applyProtection="1">
      <alignment horizontal="right"/>
      <protection hidden="1"/>
    </xf>
    <xf numFmtId="4" fontId="15" fillId="0" borderId="0" xfId="0" applyNumberFormat="1" applyFont="1" applyFill="1" applyBorder="1" applyProtection="1">
      <protection hidden="1"/>
    </xf>
    <xf numFmtId="4" fontId="17" fillId="0" borderId="0" xfId="1" applyNumberFormat="1" applyFont="1" applyFill="1" applyBorder="1" applyProtection="1">
      <protection hidden="1"/>
    </xf>
    <xf numFmtId="0" fontId="4" fillId="0" borderId="13" xfId="0" applyFont="1" applyFill="1" applyBorder="1" applyProtection="1">
      <protection hidden="1"/>
    </xf>
    <xf numFmtId="165" fontId="13" fillId="0" borderId="25" xfId="1" applyNumberFormat="1" applyFont="1" applyFill="1" applyBorder="1" applyAlignment="1" applyProtection="1">
      <alignment horizontal="right"/>
      <protection hidden="1"/>
    </xf>
    <xf numFmtId="165" fontId="13" fillId="0" borderId="25" xfId="1" applyNumberFormat="1" applyFont="1" applyFill="1" applyBorder="1" applyProtection="1">
      <protection hidden="1"/>
    </xf>
    <xf numFmtId="9" fontId="31" fillId="5" borderId="26" xfId="5" applyFont="1" applyFill="1" applyBorder="1" applyProtection="1">
      <protection locked="0" hidden="1"/>
    </xf>
    <xf numFmtId="165" fontId="13" fillId="5" borderId="10" xfId="1" applyNumberFormat="1" applyFont="1" applyFill="1" applyBorder="1" applyAlignment="1" applyProtection="1">
      <alignment horizontal="right"/>
      <protection locked="0" hidden="1"/>
    </xf>
    <xf numFmtId="3" fontId="59" fillId="5" borderId="8" xfId="1" applyNumberFormat="1" applyFont="1" applyFill="1" applyBorder="1" applyProtection="1">
      <protection locked="0" hidden="1"/>
    </xf>
    <xf numFmtId="9" fontId="59" fillId="0" borderId="12" xfId="7" applyFont="1" applyBorder="1" applyAlignment="1" applyProtection="1">
      <alignment horizontal="center"/>
      <protection hidden="1"/>
    </xf>
    <xf numFmtId="9" fontId="59" fillId="0" borderId="12" xfId="7" applyFont="1" applyFill="1" applyBorder="1" applyAlignment="1" applyProtection="1">
      <alignment horizontal="center"/>
      <protection hidden="1"/>
    </xf>
    <xf numFmtId="9" fontId="35" fillId="0" borderId="12" xfId="7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164" fontId="17" fillId="0" borderId="2" xfId="4" applyNumberFormat="1" applyFont="1" applyFill="1" applyBorder="1" applyProtection="1">
      <protection hidden="1"/>
    </xf>
    <xf numFmtId="165" fontId="13" fillId="5" borderId="10" xfId="3" applyNumberFormat="1" applyFont="1" applyFill="1" applyBorder="1" applyAlignment="1" applyProtection="1">
      <alignment horizontal="right"/>
      <protection locked="0" hidden="1"/>
    </xf>
    <xf numFmtId="165" fontId="13" fillId="0" borderId="0" xfId="1" applyNumberFormat="1" applyFont="1" applyFill="1" applyBorder="1" applyProtection="1">
      <protection hidden="1"/>
    </xf>
    <xf numFmtId="165" fontId="13" fillId="0" borderId="10" xfId="1" applyNumberFormat="1" applyFont="1" applyFill="1" applyBorder="1" applyProtection="1">
      <protection hidden="1"/>
    </xf>
    <xf numFmtId="165" fontId="13" fillId="0" borderId="0" xfId="3" applyNumberFormat="1" applyFont="1" applyFill="1" applyBorder="1" applyProtection="1">
      <protection hidden="1"/>
    </xf>
    <xf numFmtId="165" fontId="13" fillId="0" borderId="10" xfId="3" applyNumberFormat="1" applyFont="1" applyFill="1" applyBorder="1" applyProtection="1">
      <protection hidden="1"/>
    </xf>
    <xf numFmtId="4" fontId="4" fillId="0" borderId="2" xfId="0" applyNumberFormat="1" applyFont="1" applyFill="1" applyBorder="1" applyProtection="1">
      <protection hidden="1"/>
    </xf>
    <xf numFmtId="165" fontId="13" fillId="0" borderId="25" xfId="3" applyNumberFormat="1" applyFont="1" applyFill="1" applyBorder="1" applyAlignment="1" applyProtection="1">
      <alignment horizontal="right"/>
      <protection hidden="1"/>
    </xf>
    <xf numFmtId="165" fontId="13" fillId="0" borderId="25" xfId="3" applyNumberFormat="1" applyFont="1" applyFill="1" applyBorder="1" applyProtection="1">
      <protection hidden="1"/>
    </xf>
    <xf numFmtId="3" fontId="62" fillId="0" borderId="10" xfId="1" applyNumberFormat="1" applyFont="1" applyFill="1" applyBorder="1" applyProtection="1">
      <protection hidden="1"/>
    </xf>
    <xf numFmtId="3" fontId="62" fillId="0" borderId="13" xfId="1" applyNumberFormat="1" applyFont="1" applyFill="1" applyBorder="1" applyProtection="1">
      <protection hidden="1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protection locked="0"/>
    </xf>
    <xf numFmtId="0" fontId="0" fillId="5" borderId="0" xfId="0" applyFill="1" applyBorder="1" applyProtection="1">
      <protection locked="0"/>
    </xf>
    <xf numFmtId="164" fontId="1" fillId="0" borderId="10" xfId="4" applyNumberFormat="1" applyFont="1" applyFill="1" applyBorder="1" applyAlignment="1" applyProtection="1">
      <alignment horizontal="right"/>
      <protection hidden="1"/>
    </xf>
    <xf numFmtId="9" fontId="0" fillId="0" borderId="0" xfId="0" applyNumberFormat="1" applyFont="1" applyAlignment="1" applyProtection="1">
      <alignment horizontal="left"/>
      <protection locked="0" hidden="1"/>
    </xf>
    <xf numFmtId="9" fontId="0" fillId="0" borderId="0" xfId="0" applyNumberFormat="1" applyAlignment="1" applyProtection="1">
      <alignment horizontal="left"/>
      <protection hidden="1"/>
    </xf>
    <xf numFmtId="9" fontId="0" fillId="0" borderId="0" xfId="0" applyNumberFormat="1" applyFill="1" applyAlignment="1" applyProtection="1">
      <alignment horizontal="left"/>
      <protection hidden="1"/>
    </xf>
    <xf numFmtId="4" fontId="0" fillId="0" borderId="0" xfId="0" applyNumberFormat="1" applyAlignment="1" applyProtection="1">
      <alignment horizontal="right"/>
      <protection hidden="1"/>
    </xf>
    <xf numFmtId="9" fontId="59" fillId="0" borderId="0" xfId="5" applyNumberFormat="1" applyFont="1" applyFill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/>
      <protection hidden="1"/>
    </xf>
    <xf numFmtId="39" fontId="7" fillId="0" borderId="0" xfId="1" applyNumberFormat="1" applyFont="1" applyBorder="1" applyAlignment="1" applyProtection="1">
      <alignment horizontal="center" wrapText="1"/>
      <protection hidden="1"/>
    </xf>
    <xf numFmtId="164" fontId="7" fillId="0" borderId="0" xfId="1" applyNumberFormat="1" applyFont="1" applyBorder="1" applyProtection="1">
      <protection hidden="1"/>
    </xf>
    <xf numFmtId="164" fontId="28" fillId="0" borderId="0" xfId="4" applyNumberFormat="1" applyFont="1" applyFill="1" applyBorder="1" applyProtection="1">
      <protection hidden="1"/>
    </xf>
    <xf numFmtId="9" fontId="59" fillId="0" borderId="0" xfId="7" applyNumberFormat="1" applyFont="1" applyFill="1" applyAlignment="1" applyProtection="1">
      <alignment horizontal="left"/>
      <protection hidden="1"/>
    </xf>
    <xf numFmtId="9" fontId="60" fillId="5" borderId="26" xfId="7" applyFont="1" applyFill="1" applyBorder="1" applyAlignment="1" applyProtection="1">
      <alignment horizontal="center"/>
      <protection locked="0" hidden="1"/>
    </xf>
    <xf numFmtId="0" fontId="0" fillId="0" borderId="0" xfId="0" applyFill="1" applyAlignment="1" applyProtection="1">
      <protection locked="0" hidden="1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41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left" wrapText="1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164" fontId="21" fillId="0" borderId="0" xfId="4" applyNumberFormat="1" applyFont="1" applyBorder="1" applyAlignment="1" applyProtection="1">
      <alignment horizontal="center"/>
      <protection hidden="1"/>
    </xf>
    <xf numFmtId="164" fontId="21" fillId="0" borderId="10" xfId="4" applyNumberFormat="1" applyFont="1" applyBorder="1" applyAlignment="1" applyProtection="1">
      <alignment horizontal="center"/>
      <protection hidden="1"/>
    </xf>
    <xf numFmtId="164" fontId="21" fillId="0" borderId="3" xfId="4" applyNumberFormat="1" applyFont="1" applyBorder="1" applyAlignment="1" applyProtection="1">
      <alignment horizontal="center"/>
      <protection hidden="1"/>
    </xf>
    <xf numFmtId="164" fontId="21" fillId="0" borderId="13" xfId="4" applyNumberFormat="1" applyFont="1" applyBorder="1" applyAlignment="1" applyProtection="1">
      <alignment horizontal="center"/>
      <protection hidden="1"/>
    </xf>
    <xf numFmtId="4" fontId="12" fillId="0" borderId="9" xfId="0" applyNumberFormat="1" applyFont="1" applyBorder="1" applyAlignment="1" applyProtection="1">
      <alignment horizontal="center"/>
      <protection hidden="1"/>
    </xf>
    <xf numFmtId="4" fontId="12" fillId="0" borderId="8" xfId="0" applyNumberFormat="1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28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9" fontId="59" fillId="2" borderId="29" xfId="5" applyFont="1" applyFill="1" applyBorder="1" applyAlignment="1" applyProtection="1">
      <alignment horizontal="center"/>
      <protection locked="0" hidden="1"/>
    </xf>
    <xf numFmtId="166" fontId="59" fillId="2" borderId="29" xfId="5" applyNumberFormat="1" applyFont="1" applyFill="1" applyBorder="1" applyAlignment="1" applyProtection="1">
      <alignment horizontal="center"/>
      <protection locked="0" hidden="1"/>
    </xf>
    <xf numFmtId="4" fontId="0" fillId="0" borderId="0" xfId="0" applyNumberFormat="1" applyAlignment="1" applyProtection="1">
      <alignment horizontal="right"/>
      <protection hidden="1"/>
    </xf>
    <xf numFmtId="37" fontId="59" fillId="2" borderId="30" xfId="4" applyNumberFormat="1" applyFont="1" applyFill="1" applyBorder="1" applyAlignment="1" applyProtection="1">
      <alignment horizontal="center"/>
      <protection locked="0" hidden="1"/>
    </xf>
    <xf numFmtId="164" fontId="21" fillId="0" borderId="0" xfId="4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9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9" fontId="59" fillId="2" borderId="29" xfId="7" applyFont="1" applyFill="1" applyBorder="1" applyAlignment="1" applyProtection="1">
      <alignment horizontal="center"/>
      <protection locked="0" hidden="1"/>
    </xf>
    <xf numFmtId="4" fontId="12" fillId="0" borderId="0" xfId="0" applyNumberFormat="1" applyFont="1" applyFill="1" applyBorder="1" applyAlignment="1" applyProtection="1">
      <alignment horizontal="center"/>
      <protection hidden="1"/>
    </xf>
    <xf numFmtId="166" fontId="59" fillId="2" borderId="29" xfId="7" applyNumberFormat="1" applyFont="1" applyFill="1" applyBorder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21" xfId="0" applyBorder="1" applyAlignment="1" applyProtection="1">
      <alignment horizontal="center"/>
      <protection locked="0" hidden="1"/>
    </xf>
    <xf numFmtId="0" fontId="22" fillId="0" borderId="21" xfId="0" applyFont="1" applyBorder="1" applyAlignment="1" applyProtection="1">
      <alignment horizontal="center"/>
      <protection locked="0" hidden="1"/>
    </xf>
  </cellXfs>
  <cellStyles count="8">
    <cellStyle name="Comma" xfId="1" builtinId="3"/>
    <cellStyle name="Comma 2" xfId="2"/>
    <cellStyle name="Comma 3" xfId="3"/>
    <cellStyle name="Currency" xfId="4" builtinId="4"/>
    <cellStyle name="Normal" xfId="0" builtinId="0"/>
    <cellStyle name="Percent" xfId="5" builtinId="5"/>
    <cellStyle name="Percent 2" xfId="6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133350</xdr:colOff>
      <xdr:row>174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25350" cy="3316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workbookViewId="0"/>
  </sheetViews>
  <sheetFormatPr defaultRowHeight="15" x14ac:dyDescent="0.25"/>
  <sheetData/>
  <sheetProtection password="92F0" sheet="1" objects="1" scenarios="1"/>
  <phoneticPr fontId="44" type="noConversion"/>
  <pageMargins left="0.7" right="0.7" top="0.55000000000000004" bottom="0.5" header="0.3" footer="0.3"/>
  <pageSetup scale="4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152"/>
  <sheetViews>
    <sheetView showGridLines="0" zoomScaleNormal="100" workbookViewId="0">
      <selection activeCell="C4" sqref="C4:F4"/>
    </sheetView>
  </sheetViews>
  <sheetFormatPr defaultRowHeight="15" x14ac:dyDescent="0.25"/>
  <cols>
    <col min="1" max="1" width="1.7109375" style="1" customWidth="1"/>
    <col min="2" max="2" width="17.28515625" style="1" customWidth="1"/>
    <col min="3" max="3" width="12.28515625" style="1" customWidth="1"/>
    <col min="4" max="4" width="15.7109375" style="1" customWidth="1"/>
    <col min="5" max="5" width="0.7109375" style="3" customWidth="1"/>
    <col min="6" max="6" width="5.28515625" style="316" customWidth="1"/>
    <col min="7" max="7" width="13.42578125" style="3" customWidth="1"/>
    <col min="8" max="8" width="5.5703125" style="366" customWidth="1"/>
    <col min="9" max="9" width="15.5703125" style="3" customWidth="1"/>
    <col min="10" max="10" width="5.5703125" style="366" customWidth="1"/>
    <col min="11" max="11" width="13.42578125" style="3" customWidth="1"/>
    <col min="12" max="12" width="5.28515625" style="366" customWidth="1"/>
    <col min="13" max="13" width="13.42578125" style="3" customWidth="1"/>
    <col min="14" max="14" width="5.7109375" style="366" customWidth="1"/>
    <col min="15" max="15" width="13.42578125" style="3" customWidth="1"/>
    <col min="16" max="16" width="0.85546875" style="3" customWidth="1"/>
    <col min="17" max="18" width="13.42578125" style="10" customWidth="1"/>
    <col min="19" max="16384" width="9.140625" style="1"/>
  </cols>
  <sheetData>
    <row r="1" spans="1:25" ht="18.75" x14ac:dyDescent="0.3">
      <c r="A1" s="413" t="s">
        <v>13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02"/>
      <c r="S1" s="266"/>
      <c r="T1" s="266"/>
      <c r="U1" s="266"/>
      <c r="V1" s="266"/>
      <c r="W1" s="266"/>
      <c r="X1" s="266"/>
    </row>
    <row r="2" spans="1:25" ht="15.75" x14ac:dyDescent="0.25">
      <c r="A2" s="414" t="s">
        <v>98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03"/>
      <c r="S2" s="266"/>
      <c r="T2" s="266"/>
      <c r="U2" s="266"/>
      <c r="V2" s="266"/>
      <c r="W2" s="266"/>
      <c r="X2" s="266"/>
    </row>
    <row r="3" spans="1:25" ht="6" customHeight="1" x14ac:dyDescent="0.25">
      <c r="A3" s="2"/>
      <c r="B3" s="2"/>
      <c r="C3" s="2"/>
      <c r="D3" s="2"/>
      <c r="E3" s="2"/>
      <c r="F3" s="292"/>
      <c r="G3" s="2"/>
      <c r="H3" s="335"/>
      <c r="I3" s="2"/>
      <c r="J3" s="335"/>
      <c r="K3" s="2"/>
      <c r="L3" s="335"/>
      <c r="M3" s="2"/>
      <c r="N3" s="335"/>
      <c r="O3" s="2"/>
      <c r="P3" s="2"/>
      <c r="Q3" s="2"/>
      <c r="R3" s="2"/>
      <c r="S3" s="266"/>
      <c r="T3" s="266"/>
      <c r="U3" s="266"/>
      <c r="V3" s="266"/>
      <c r="W3" s="266"/>
      <c r="X3" s="266"/>
    </row>
    <row r="4" spans="1:25" x14ac:dyDescent="0.25">
      <c r="A4" s="415" t="s">
        <v>15</v>
      </c>
      <c r="B4" s="415"/>
      <c r="C4" s="418" t="s">
        <v>47</v>
      </c>
      <c r="D4" s="418"/>
      <c r="E4" s="418"/>
      <c r="F4" s="418"/>
      <c r="J4" s="336" t="s">
        <v>17</v>
      </c>
      <c r="K4" s="416"/>
      <c r="L4" s="416"/>
      <c r="M4" s="416"/>
      <c r="N4" s="416"/>
      <c r="O4" s="416"/>
      <c r="P4" s="416"/>
      <c r="Q4" s="4"/>
      <c r="R4" s="4"/>
      <c r="S4" s="266"/>
      <c r="T4" s="266"/>
      <c r="U4" s="266"/>
      <c r="V4" s="266"/>
      <c r="W4" s="266"/>
      <c r="X4" s="266"/>
    </row>
    <row r="5" spans="1:25" x14ac:dyDescent="0.25">
      <c r="A5" s="415" t="s">
        <v>16</v>
      </c>
      <c r="B5" s="415"/>
      <c r="C5" s="419"/>
      <c r="D5" s="419"/>
      <c r="E5" s="419"/>
      <c r="F5" s="419"/>
      <c r="J5" s="336" t="s">
        <v>18</v>
      </c>
      <c r="K5" s="417"/>
      <c r="L5" s="417"/>
      <c r="M5" s="417"/>
      <c r="N5" s="417"/>
      <c r="O5" s="417"/>
      <c r="P5" s="417"/>
      <c r="Q5" s="4"/>
      <c r="R5" s="4"/>
      <c r="S5" s="266"/>
      <c r="T5" s="266"/>
      <c r="U5" s="266"/>
      <c r="V5" s="266"/>
      <c r="W5" s="266"/>
      <c r="X5" s="266"/>
    </row>
    <row r="6" spans="1:25" ht="15.75" thickBot="1" x14ac:dyDescent="0.3">
      <c r="A6" s="415"/>
      <c r="B6" s="415"/>
      <c r="C6" s="2"/>
      <c r="D6" s="2"/>
      <c r="E6" s="2"/>
      <c r="F6" s="292"/>
      <c r="J6" s="335"/>
      <c r="K6" s="2"/>
      <c r="L6" s="335"/>
      <c r="M6" s="2"/>
      <c r="N6" s="335"/>
      <c r="O6" s="2"/>
      <c r="P6" s="2"/>
      <c r="Q6" s="2"/>
      <c r="R6" s="2"/>
      <c r="S6" s="266"/>
      <c r="T6" s="266"/>
      <c r="U6" s="266"/>
      <c r="V6" s="266"/>
      <c r="W6" s="266"/>
      <c r="X6" s="266"/>
    </row>
    <row r="7" spans="1:25" x14ac:dyDescent="0.25">
      <c r="A7" s="5"/>
      <c r="B7" s="436" t="s">
        <v>20</v>
      </c>
      <c r="C7" s="437"/>
      <c r="D7" s="437"/>
      <c r="E7" s="437"/>
      <c r="F7" s="437"/>
      <c r="G7" s="438"/>
      <c r="I7" s="442" t="s">
        <v>21</v>
      </c>
      <c r="J7" s="442"/>
      <c r="K7" s="442"/>
      <c r="L7" s="442"/>
      <c r="M7" s="442"/>
      <c r="N7" s="442"/>
      <c r="O7" s="440">
        <v>0</v>
      </c>
      <c r="P7" s="440"/>
      <c r="Q7" s="3"/>
      <c r="R7" s="3"/>
      <c r="S7" s="266"/>
      <c r="T7" s="266"/>
      <c r="U7" s="266"/>
      <c r="V7" s="266"/>
      <c r="W7" s="266"/>
      <c r="X7" s="266"/>
    </row>
    <row r="8" spans="1:25" x14ac:dyDescent="0.25">
      <c r="A8" s="6"/>
      <c r="B8" s="7" t="s">
        <v>64</v>
      </c>
      <c r="C8" s="8" t="s">
        <v>65</v>
      </c>
      <c r="D8" s="317" t="s">
        <v>41</v>
      </c>
      <c r="E8" s="434" t="s">
        <v>110</v>
      </c>
      <c r="F8" s="434"/>
      <c r="G8" s="435"/>
      <c r="I8" s="9"/>
      <c r="J8" s="335"/>
      <c r="K8" s="442" t="s">
        <v>22</v>
      </c>
      <c r="L8" s="442"/>
      <c r="M8" s="442"/>
      <c r="N8" s="442"/>
      <c r="O8" s="441">
        <v>0.56000000000000005</v>
      </c>
      <c r="P8" s="441"/>
      <c r="S8" s="266"/>
      <c r="T8" s="266"/>
      <c r="U8" s="266"/>
      <c r="V8" s="266"/>
      <c r="W8" s="266"/>
      <c r="X8" s="266"/>
    </row>
    <row r="9" spans="1:25" x14ac:dyDescent="0.25">
      <c r="A9" s="11"/>
      <c r="B9" s="7" t="s">
        <v>63</v>
      </c>
      <c r="C9" s="12">
        <f>$G$146</f>
        <v>0</v>
      </c>
      <c r="D9" s="12">
        <f>$G$148</f>
        <v>0</v>
      </c>
      <c r="E9" s="430">
        <f>$G$149</f>
        <v>0</v>
      </c>
      <c r="F9" s="430"/>
      <c r="G9" s="431"/>
      <c r="J9" s="337"/>
      <c r="K9" s="9"/>
      <c r="L9" s="335"/>
      <c r="M9" s="13" t="s">
        <v>135</v>
      </c>
      <c r="N9" s="335"/>
      <c r="O9" s="443"/>
      <c r="P9" s="443"/>
      <c r="Q9" s="14"/>
      <c r="R9" s="14"/>
      <c r="S9" s="266"/>
      <c r="T9" s="266"/>
      <c r="U9" s="266"/>
      <c r="V9" s="266"/>
      <c r="W9" s="266"/>
      <c r="X9" s="266"/>
    </row>
    <row r="10" spans="1:25" ht="15" customHeight="1" x14ac:dyDescent="0.25">
      <c r="A10" s="11"/>
      <c r="B10" s="15" t="s">
        <v>66</v>
      </c>
      <c r="C10" s="16">
        <f>$Q$146</f>
        <v>0</v>
      </c>
      <c r="D10" s="16">
        <f>$Q$148</f>
        <v>0</v>
      </c>
      <c r="E10" s="432">
        <f>$Q$149</f>
        <v>0</v>
      </c>
      <c r="F10" s="432"/>
      <c r="G10" s="433"/>
      <c r="H10" s="367"/>
      <c r="I10" s="439" t="s">
        <v>100</v>
      </c>
      <c r="J10" s="439"/>
      <c r="K10" s="439"/>
      <c r="L10" s="439"/>
      <c r="M10" s="439"/>
      <c r="N10" s="439"/>
      <c r="O10" s="439"/>
      <c r="P10" s="439"/>
      <c r="Q10" s="270"/>
      <c r="R10" s="270"/>
      <c r="S10" s="266"/>
      <c r="T10" s="266"/>
      <c r="U10" s="266"/>
      <c r="V10" s="266"/>
      <c r="W10" s="266"/>
      <c r="X10" s="266"/>
    </row>
    <row r="11" spans="1:25" ht="19.149999999999999" customHeight="1" x14ac:dyDescent="0.25">
      <c r="A11" s="17"/>
      <c r="B11" s="17"/>
      <c r="C11" s="17"/>
      <c r="D11" s="17"/>
      <c r="E11" s="18"/>
      <c r="F11" s="293"/>
      <c r="G11" s="270"/>
      <c r="H11" s="367"/>
      <c r="I11" s="439"/>
      <c r="J11" s="439"/>
      <c r="K11" s="439"/>
      <c r="L11" s="439"/>
      <c r="M11" s="439"/>
      <c r="N11" s="439"/>
      <c r="O11" s="439"/>
      <c r="P11" s="439"/>
      <c r="Q11" s="270"/>
      <c r="R11" s="270"/>
      <c r="S11" s="266"/>
      <c r="T11" s="266"/>
      <c r="U11" s="266"/>
      <c r="V11" s="266"/>
      <c r="W11" s="266"/>
      <c r="X11" s="266"/>
    </row>
    <row r="12" spans="1:25" ht="12.6" customHeight="1" thickBot="1" x14ac:dyDescent="0.3">
      <c r="A12" s="17"/>
      <c r="B12" s="17"/>
      <c r="C12" s="17"/>
      <c r="D12" s="17"/>
      <c r="E12" s="18"/>
      <c r="F12" s="427" t="s">
        <v>8</v>
      </c>
      <c r="G12" s="427"/>
      <c r="H12" s="427" t="s">
        <v>9</v>
      </c>
      <c r="I12" s="427"/>
      <c r="J12" s="427" t="s">
        <v>10</v>
      </c>
      <c r="K12" s="427"/>
      <c r="L12" s="427" t="s">
        <v>11</v>
      </c>
      <c r="M12" s="427"/>
      <c r="N12" s="427" t="s">
        <v>12</v>
      </c>
      <c r="O12" s="427"/>
      <c r="P12" s="19"/>
      <c r="Q12" s="20"/>
      <c r="R12" s="20"/>
      <c r="S12" s="266"/>
      <c r="T12" s="266"/>
      <c r="U12" s="266"/>
      <c r="V12" s="266"/>
      <c r="W12" s="266"/>
      <c r="X12" s="266"/>
    </row>
    <row r="13" spans="1:25" x14ac:dyDescent="0.25">
      <c r="A13" s="21" t="s">
        <v>27</v>
      </c>
      <c r="B13" s="21"/>
      <c r="C13" s="22"/>
      <c r="D13" s="22"/>
      <c r="E13" s="23"/>
      <c r="F13" s="294"/>
      <c r="G13" s="24"/>
      <c r="H13" s="338"/>
      <c r="I13" s="24"/>
      <c r="J13" s="338"/>
      <c r="K13" s="24"/>
      <c r="L13" s="338"/>
      <c r="M13" s="24"/>
      <c r="N13" s="338"/>
      <c r="O13" s="24"/>
      <c r="P13" s="24"/>
      <c r="Q13" s="25" t="s">
        <v>46</v>
      </c>
      <c r="R13" s="404"/>
    </row>
    <row r="14" spans="1:25" s="34" customFormat="1" ht="12" customHeight="1" x14ac:dyDescent="0.25">
      <c r="A14" s="26"/>
      <c r="B14" s="27" t="s">
        <v>25</v>
      </c>
      <c r="C14" s="27" t="s">
        <v>24</v>
      </c>
      <c r="D14" s="28"/>
      <c r="E14" s="318"/>
      <c r="F14" s="295"/>
      <c r="G14" s="30"/>
      <c r="H14" s="333"/>
      <c r="I14" s="31"/>
      <c r="J14" s="333"/>
      <c r="K14" s="31"/>
      <c r="L14" s="333"/>
      <c r="M14" s="31"/>
      <c r="N14" s="333"/>
      <c r="O14" s="31"/>
      <c r="P14" s="32"/>
      <c r="Q14" s="33"/>
      <c r="R14" s="405"/>
      <c r="S14" s="1" t="s">
        <v>116</v>
      </c>
    </row>
    <row r="15" spans="1:25" x14ac:dyDescent="0.25">
      <c r="A15" s="17"/>
      <c r="B15" s="35" t="s">
        <v>1</v>
      </c>
      <c r="C15" s="17"/>
      <c r="D15" s="321" t="s">
        <v>45</v>
      </c>
      <c r="E15" s="102"/>
      <c r="F15" s="296"/>
      <c r="G15" s="160">
        <v>0</v>
      </c>
      <c r="H15" s="368"/>
      <c r="I15" s="161">
        <f>$G$15</f>
        <v>0</v>
      </c>
      <c r="J15" s="334"/>
      <c r="K15" s="162">
        <f>$G$15</f>
        <v>0</v>
      </c>
      <c r="L15" s="334"/>
      <c r="M15" s="162">
        <f>$G$15</f>
        <v>0</v>
      </c>
      <c r="N15" s="334"/>
      <c r="O15" s="162">
        <f>$G$15</f>
        <v>0</v>
      </c>
      <c r="P15" s="38"/>
      <c r="Q15" s="39"/>
      <c r="R15" s="39"/>
    </row>
    <row r="16" spans="1:25" x14ac:dyDescent="0.25">
      <c r="A16" s="17"/>
      <c r="B16" s="412" t="str">
        <f>$C$4</f>
        <v>Dr. John Doe</v>
      </c>
      <c r="C16" s="429" t="s">
        <v>30</v>
      </c>
      <c r="D16" s="321" t="s">
        <v>42</v>
      </c>
      <c r="E16" s="319"/>
      <c r="F16" s="291"/>
      <c r="G16" s="376"/>
      <c r="H16" s="369"/>
      <c r="I16" s="40">
        <f>ROUND(IF((G16*$O$7)+G16&gt;=$O$9,IF(O9&lt;=0,(G16*$O$7)+G16,O9),(G16*$O$7)+G16),0)</f>
        <v>0</v>
      </c>
      <c r="J16" s="339"/>
      <c r="K16" s="40">
        <f>ROUND(IF((I16*$O$7)+I16&gt;=$O$9,IF(O9&lt;=0,(I16*$O$7)+I16,O9),(I16*$O$7)+I16),0)</f>
        <v>0</v>
      </c>
      <c r="L16" s="339"/>
      <c r="M16" s="40">
        <f>ROUND(IF((K16*$O$7)+K16&gt;=$O$9,IF(O9&lt;=0,(K16*$O$7)+K16,O9),(K16*$O$7)+K16),0)</f>
        <v>0</v>
      </c>
      <c r="N16" s="339"/>
      <c r="O16" s="40">
        <f>ROUND(IF((M16*$O$7)+M16&gt;=$O$9,IF(O9&lt;=0,(M16*$O$7)+M16,O9),(M16*$O$7)+M16),0)</f>
        <v>0</v>
      </c>
      <c r="P16" s="38"/>
      <c r="Q16" s="39"/>
      <c r="R16" s="39"/>
      <c r="S16" s="1" t="s">
        <v>136</v>
      </c>
      <c r="X16" s="49"/>
      <c r="Y16" s="49"/>
    </row>
    <row r="17" spans="1:25" x14ac:dyDescent="0.25">
      <c r="A17" s="17"/>
      <c r="B17" s="412"/>
      <c r="C17" s="429"/>
      <c r="D17" s="50" t="s">
        <v>43</v>
      </c>
      <c r="E17" s="319"/>
      <c r="F17" s="291"/>
      <c r="G17" s="384">
        <f>ROUND(IF(G16&gt;=$O$9,(IF(O9&lt;=0,G16*G15,O9*G15)),G16*G15),0)</f>
        <v>0</v>
      </c>
      <c r="H17" s="340"/>
      <c r="I17" s="384">
        <f t="shared" ref="I17:O17" si="0">ROUND(I16*I15,0)</f>
        <v>0</v>
      </c>
      <c r="J17" s="340"/>
      <c r="K17" s="384">
        <f t="shared" si="0"/>
        <v>0</v>
      </c>
      <c r="L17" s="340"/>
      <c r="M17" s="384">
        <f t="shared" si="0"/>
        <v>0</v>
      </c>
      <c r="N17" s="340"/>
      <c r="O17" s="385">
        <f t="shared" si="0"/>
        <v>0</v>
      </c>
      <c r="P17" s="38"/>
      <c r="Q17" s="39"/>
      <c r="R17" s="39"/>
      <c r="S17" s="1" t="s">
        <v>117</v>
      </c>
      <c r="X17" s="49"/>
      <c r="Y17" s="49"/>
    </row>
    <row r="18" spans="1:25" x14ac:dyDescent="0.25">
      <c r="A18" s="17"/>
      <c r="B18" s="41"/>
      <c r="C18" s="42"/>
      <c r="D18" s="321" t="s">
        <v>26</v>
      </c>
      <c r="E18" s="319"/>
      <c r="F18" s="409">
        <f>IF($G16&lt;=39999,$U$18,IF(AND($G16&gt;=40000,$G16&lt;=69999),$U$19,IF(AND($G16&gt;=70000,$G16&lt;=149999),$U$20,IF(AND($G16&gt;=150000,$G16&lt;=229999),$U$21,IF(AND($G16&gt;=230000,$G16&lt;=499000),$U$22,IF($G16&gt;=500000,$U$23))))))</f>
        <v>0.41</v>
      </c>
      <c r="G18" s="373">
        <f>ROUND(G17*F18,0)</f>
        <v>0</v>
      </c>
      <c r="H18" s="375">
        <f>$F$18</f>
        <v>0.41</v>
      </c>
      <c r="I18" s="374">
        <f>ROUND(I17*H18,0)</f>
        <v>0</v>
      </c>
      <c r="J18" s="375">
        <f>$F$18</f>
        <v>0.41</v>
      </c>
      <c r="K18" s="374">
        <f>ROUND(K17*J18,0)</f>
        <v>0</v>
      </c>
      <c r="L18" s="375">
        <f>$F$18</f>
        <v>0.41</v>
      </c>
      <c r="M18" s="374">
        <f>ROUND(M17*L18,0)</f>
        <v>0</v>
      </c>
      <c r="N18" s="375">
        <f>$F$18</f>
        <v>0.41</v>
      </c>
      <c r="O18" s="374">
        <f>ROUND(O17*N18,0)</f>
        <v>0</v>
      </c>
      <c r="P18" s="38"/>
      <c r="Q18" s="39"/>
      <c r="R18" s="39"/>
      <c r="S18" s="1" t="s">
        <v>129</v>
      </c>
      <c r="U18" s="398">
        <v>0.41</v>
      </c>
      <c r="X18" s="49"/>
      <c r="Y18" s="49"/>
    </row>
    <row r="19" spans="1:25" s="49" customFormat="1" ht="16.5" x14ac:dyDescent="0.3">
      <c r="A19" s="42"/>
      <c r="B19" s="41"/>
      <c r="C19" s="42"/>
      <c r="D19" s="50" t="s">
        <v>44</v>
      </c>
      <c r="E19" s="320"/>
      <c r="F19" s="297"/>
      <c r="G19" s="45">
        <f>ROUND(G17+G18,0)</f>
        <v>0</v>
      </c>
      <c r="H19" s="341"/>
      <c r="I19" s="47">
        <f t="shared" ref="I19:O19" si="1">ROUND(I17+I18,0)</f>
        <v>0</v>
      </c>
      <c r="J19" s="341"/>
      <c r="K19" s="47">
        <f t="shared" si="1"/>
        <v>0</v>
      </c>
      <c r="L19" s="341"/>
      <c r="M19" s="47">
        <f t="shared" si="1"/>
        <v>0</v>
      </c>
      <c r="N19" s="341"/>
      <c r="O19" s="47">
        <f t="shared" si="1"/>
        <v>0</v>
      </c>
      <c r="P19" s="48"/>
      <c r="Q19" s="46">
        <f>ROUND(G19+I19+K19+M19+O19,0)</f>
        <v>0</v>
      </c>
      <c r="R19" s="46"/>
      <c r="S19" s="1" t="s">
        <v>130</v>
      </c>
      <c r="U19" s="399">
        <v>0.34</v>
      </c>
      <c r="X19" s="1"/>
      <c r="Y19" s="1"/>
    </row>
    <row r="20" spans="1:25" s="49" customFormat="1" ht="12.6" customHeight="1" x14ac:dyDescent="0.3">
      <c r="A20" s="42"/>
      <c r="B20" s="41"/>
      <c r="C20" s="42"/>
      <c r="D20" s="50"/>
      <c r="E20" s="320"/>
      <c r="F20" s="297"/>
      <c r="G20" s="51"/>
      <c r="H20" s="342"/>
      <c r="I20" s="46"/>
      <c r="J20" s="342"/>
      <c r="K20" s="45"/>
      <c r="L20" s="342"/>
      <c r="M20" s="45"/>
      <c r="N20" s="342"/>
      <c r="O20" s="45"/>
      <c r="P20" s="48"/>
      <c r="Q20" s="46"/>
      <c r="R20" s="46"/>
      <c r="S20" s="1" t="s">
        <v>131</v>
      </c>
      <c r="U20" s="399">
        <v>0.27</v>
      </c>
      <c r="X20" s="1"/>
      <c r="Y20" s="1"/>
    </row>
    <row r="21" spans="1:25" s="49" customFormat="1" x14ac:dyDescent="0.25">
      <c r="A21" s="42"/>
      <c r="B21" s="412" t="s">
        <v>47</v>
      </c>
      <c r="C21" s="428" t="s">
        <v>48</v>
      </c>
      <c r="D21" s="321" t="s">
        <v>45</v>
      </c>
      <c r="E21" s="320"/>
      <c r="F21" s="297"/>
      <c r="G21" s="160">
        <v>0</v>
      </c>
      <c r="H21" s="368"/>
      <c r="I21" s="161">
        <f>$G$21</f>
        <v>0</v>
      </c>
      <c r="J21" s="334"/>
      <c r="K21" s="162">
        <f>$G$21</f>
        <v>0</v>
      </c>
      <c r="L21" s="334"/>
      <c r="M21" s="162">
        <f>$G$21</f>
        <v>0</v>
      </c>
      <c r="N21" s="334"/>
      <c r="O21" s="162">
        <f>$G$21</f>
        <v>0</v>
      </c>
      <c r="P21" s="38"/>
      <c r="Q21" s="39"/>
      <c r="R21" s="39"/>
      <c r="S21" s="1" t="s">
        <v>132</v>
      </c>
      <c r="U21" s="399">
        <v>0.22</v>
      </c>
      <c r="X21" s="1"/>
      <c r="Y21" s="1"/>
    </row>
    <row r="22" spans="1:25" s="49" customFormat="1" x14ac:dyDescent="0.25">
      <c r="A22" s="42"/>
      <c r="B22" s="412"/>
      <c r="C22" s="428"/>
      <c r="D22" s="321" t="s">
        <v>42</v>
      </c>
      <c r="E22" s="319"/>
      <c r="F22" s="291"/>
      <c r="G22" s="376"/>
      <c r="H22" s="369"/>
      <c r="I22" s="40">
        <f>ROUND(IF((G22*$O$7)+G22&gt;=$O$9,IF(O9&lt;=0,(G22*$O$7)+G22,O9),(G22*$O$7)+G22),0)</f>
        <v>0</v>
      </c>
      <c r="J22" s="339"/>
      <c r="K22" s="40">
        <f>ROUND(IF((I22*$O$7)+I22&gt;=$O$9,IF(O9&lt;=0,(I22*$O$7)+I22,O9),(I22*$O$7)+I22),0)</f>
        <v>0</v>
      </c>
      <c r="L22" s="339"/>
      <c r="M22" s="40">
        <f>ROUND(IF((K22*$O$7)+K22&gt;=$O$9,IF(O9&lt;=0,(K22*$O$7)+K22,O9),(K22*$O$7)+K22),0)</f>
        <v>0</v>
      </c>
      <c r="N22" s="339"/>
      <c r="O22" s="40">
        <f>ROUND(IF((M22*$O$7)+M22&gt;=$O$9,IF(O9&lt;=0,(M22*$O$7)+M22,O9),(M22*$O$7)+M22),0)</f>
        <v>0</v>
      </c>
      <c r="P22" s="38"/>
      <c r="Q22" s="39"/>
      <c r="R22" s="39"/>
      <c r="S22" s="1" t="s">
        <v>133</v>
      </c>
      <c r="U22" s="408">
        <v>0.17</v>
      </c>
    </row>
    <row r="23" spans="1:25" s="49" customFormat="1" x14ac:dyDescent="0.25">
      <c r="A23" s="42"/>
      <c r="B23" s="41"/>
      <c r="C23" s="42"/>
      <c r="D23" s="50" t="s">
        <v>43</v>
      </c>
      <c r="E23" s="319"/>
      <c r="F23" s="291"/>
      <c r="G23" s="384">
        <f>ROUND(IF(G22&gt;=$O$9,(IF($O$9&lt;=0,G22*G21,$O$9*G21)),G22*G21),0)</f>
        <v>0</v>
      </c>
      <c r="H23" s="340"/>
      <c r="I23" s="384">
        <f t="shared" ref="I23:O23" si="2">ROUND(I22*I21,0)</f>
        <v>0</v>
      </c>
      <c r="J23" s="340"/>
      <c r="K23" s="384">
        <f t="shared" si="2"/>
        <v>0</v>
      </c>
      <c r="L23" s="340"/>
      <c r="M23" s="384">
        <f t="shared" si="2"/>
        <v>0</v>
      </c>
      <c r="N23" s="340"/>
      <c r="O23" s="385">
        <f t="shared" si="2"/>
        <v>0</v>
      </c>
      <c r="P23" s="38"/>
      <c r="Q23" s="39"/>
      <c r="R23" s="39"/>
      <c r="S23" s="1" t="s">
        <v>134</v>
      </c>
      <c r="U23" s="399">
        <v>0.11</v>
      </c>
    </row>
    <row r="24" spans="1:25" s="49" customFormat="1" x14ac:dyDescent="0.25">
      <c r="A24" s="42"/>
      <c r="B24" s="41"/>
      <c r="C24" s="42"/>
      <c r="D24" s="321" t="s">
        <v>26</v>
      </c>
      <c r="E24" s="319"/>
      <c r="F24" s="409">
        <f>IF($G22&lt;=39999,$U$18,IF(AND($G22&gt;=40000,$G22&lt;=69999),$U$19,IF(AND($G22&gt;=70000,$G22&lt;=149999),$U$20,IF(AND($G22&gt;=150000,$G22&lt;=229999),$U$21,IF(AND($G22&gt;=230000,$G22&lt;=499000),$U$22,IF($G22&gt;=500000,$U$23))))))</f>
        <v>0.41</v>
      </c>
      <c r="G24" s="373">
        <f>ROUND(G23*F24,0)</f>
        <v>0</v>
      </c>
      <c r="H24" s="375">
        <f>$F$24</f>
        <v>0.41</v>
      </c>
      <c r="I24" s="374">
        <f>ROUND(I23*H24,0)</f>
        <v>0</v>
      </c>
      <c r="J24" s="375">
        <f>$F$24</f>
        <v>0.41</v>
      </c>
      <c r="K24" s="374">
        <f>ROUND(K23*J24,0)</f>
        <v>0</v>
      </c>
      <c r="L24" s="375">
        <f>$F$24</f>
        <v>0.41</v>
      </c>
      <c r="M24" s="374">
        <f>ROUND(M23*L24,0)</f>
        <v>0</v>
      </c>
      <c r="N24" s="375">
        <f>$F$24</f>
        <v>0.41</v>
      </c>
      <c r="O24" s="374">
        <f>ROUND(O23*N24,0)</f>
        <v>0</v>
      </c>
      <c r="P24" s="38"/>
      <c r="Q24" s="39"/>
      <c r="R24" s="39"/>
    </row>
    <row r="25" spans="1:25" s="49" customFormat="1" ht="16.5" x14ac:dyDescent="0.3">
      <c r="A25" s="42"/>
      <c r="B25" s="41"/>
      <c r="C25" s="42"/>
      <c r="D25" s="50" t="s">
        <v>44</v>
      </c>
      <c r="E25" s="320"/>
      <c r="F25" s="297"/>
      <c r="G25" s="45">
        <f t="shared" ref="G25:O25" si="3">ROUND(G23+G24,0)</f>
        <v>0</v>
      </c>
      <c r="H25" s="341"/>
      <c r="I25" s="47">
        <f t="shared" si="3"/>
        <v>0</v>
      </c>
      <c r="J25" s="341"/>
      <c r="K25" s="47">
        <f t="shared" si="3"/>
        <v>0</v>
      </c>
      <c r="L25" s="341"/>
      <c r="M25" s="47">
        <f t="shared" si="3"/>
        <v>0</v>
      </c>
      <c r="N25" s="341"/>
      <c r="O25" s="47">
        <f t="shared" si="3"/>
        <v>0</v>
      </c>
      <c r="P25" s="48"/>
      <c r="Q25" s="46">
        <f>ROUND(G25+I25+K25+M25+O25,0)</f>
        <v>0</v>
      </c>
      <c r="R25" s="46"/>
      <c r="S25" s="49" t="s">
        <v>124</v>
      </c>
    </row>
    <row r="26" spans="1:25" s="49" customFormat="1" ht="12.6" customHeight="1" x14ac:dyDescent="0.3">
      <c r="A26" s="42"/>
      <c r="B26" s="41"/>
      <c r="C26" s="42"/>
      <c r="D26" s="50"/>
      <c r="E26" s="320"/>
      <c r="F26" s="297"/>
      <c r="G26" s="45"/>
      <c r="H26" s="342"/>
      <c r="I26" s="46"/>
      <c r="J26" s="342"/>
      <c r="K26" s="45"/>
      <c r="L26" s="342"/>
      <c r="M26" s="45"/>
      <c r="N26" s="342"/>
      <c r="O26" s="45"/>
      <c r="P26" s="48"/>
      <c r="Q26" s="46"/>
      <c r="R26" s="46"/>
      <c r="S26" s="49" t="s">
        <v>126</v>
      </c>
      <c r="U26" s="399">
        <v>0.06</v>
      </c>
    </row>
    <row r="27" spans="1:25" s="49" customFormat="1" x14ac:dyDescent="0.25">
      <c r="A27" s="42"/>
      <c r="B27" s="412" t="s">
        <v>23</v>
      </c>
      <c r="C27" s="411"/>
      <c r="D27" s="321" t="s">
        <v>45</v>
      </c>
      <c r="E27" s="320"/>
      <c r="F27" s="297"/>
      <c r="G27" s="160">
        <v>0</v>
      </c>
      <c r="H27" s="368"/>
      <c r="I27" s="161">
        <f>$G$27</f>
        <v>0</v>
      </c>
      <c r="J27" s="334"/>
      <c r="K27" s="162">
        <f>$G$27</f>
        <v>0</v>
      </c>
      <c r="L27" s="334"/>
      <c r="M27" s="162">
        <f>$G$27</f>
        <v>0</v>
      </c>
      <c r="N27" s="334"/>
      <c r="O27" s="162">
        <f>$G$27</f>
        <v>0</v>
      </c>
      <c r="P27" s="38"/>
      <c r="Q27" s="39"/>
      <c r="R27" s="39"/>
      <c r="S27" s="49" t="s">
        <v>127</v>
      </c>
      <c r="U27" s="399">
        <v>0.27</v>
      </c>
    </row>
    <row r="28" spans="1:25" s="49" customFormat="1" x14ac:dyDescent="0.25">
      <c r="A28" s="42"/>
      <c r="B28" s="412"/>
      <c r="C28" s="411"/>
      <c r="D28" s="321" t="s">
        <v>42</v>
      </c>
      <c r="E28" s="319"/>
      <c r="F28" s="291"/>
      <c r="G28" s="376"/>
      <c r="H28" s="369"/>
      <c r="I28" s="40">
        <f>ROUND(IF((G28*$O$7)+G28&gt;=$O$9,IF(O9&lt;=0,(G28*$O$7)+G28,O9),(G28*$O$7)+G28),0)</f>
        <v>0</v>
      </c>
      <c r="J28" s="339"/>
      <c r="K28" s="40">
        <f>ROUND(IF((I28*$O$7)+I28&gt;=$O$9,IF(O9&lt;=0,(I28*$O$7)+I28,O9),(I28*$O$7)+I28),0)</f>
        <v>0</v>
      </c>
      <c r="L28" s="339"/>
      <c r="M28" s="40">
        <f>ROUND(IF((K28*$O$7)+K28&gt;=$O$9,IF(O9&lt;=0,(K28*$O$7)+K28,O9),(K28*$O$7)+K28),0)</f>
        <v>0</v>
      </c>
      <c r="N28" s="339"/>
      <c r="O28" s="40">
        <f>ROUND(IF((M28*$O$7)+M28&gt;=$O$9,IF(O9&lt;=0,(M28*$O$7)+M28,O9),(M28*$O$7)+M28),0)</f>
        <v>0</v>
      </c>
      <c r="P28" s="38"/>
      <c r="Q28" s="39"/>
      <c r="R28" s="39"/>
      <c r="U28" s="399"/>
    </row>
    <row r="29" spans="1:25" s="49" customFormat="1" x14ac:dyDescent="0.25">
      <c r="A29" s="42"/>
      <c r="B29" s="41"/>
      <c r="C29" s="42"/>
      <c r="D29" s="50" t="s">
        <v>43</v>
      </c>
      <c r="E29" s="319"/>
      <c r="F29" s="291"/>
      <c r="G29" s="384">
        <f>ROUND(IF(G28&gt;=$O$9,(IF($O$9&lt;=0,G28*G27,$O$9*G27)),G28*G27),0)</f>
        <v>0</v>
      </c>
      <c r="H29" s="340"/>
      <c r="I29" s="384">
        <f t="shared" ref="I29:O29" si="4">ROUND(I28*I27,0)</f>
        <v>0</v>
      </c>
      <c r="J29" s="340"/>
      <c r="K29" s="384">
        <f t="shared" si="4"/>
        <v>0</v>
      </c>
      <c r="L29" s="340"/>
      <c r="M29" s="384">
        <f t="shared" si="4"/>
        <v>0</v>
      </c>
      <c r="N29" s="340"/>
      <c r="O29" s="385">
        <f t="shared" si="4"/>
        <v>0</v>
      </c>
      <c r="P29" s="38"/>
      <c r="Q29" s="39"/>
      <c r="R29" s="39"/>
      <c r="S29" s="49" t="s">
        <v>125</v>
      </c>
    </row>
    <row r="30" spans="1:25" s="49" customFormat="1" x14ac:dyDescent="0.25">
      <c r="A30" s="42"/>
      <c r="B30" s="41"/>
      <c r="C30" s="42"/>
      <c r="D30" s="321" t="s">
        <v>26</v>
      </c>
      <c r="E30" s="319"/>
      <c r="F30" s="409">
        <f>IF($G28&lt;=39999,$U$18,IF(AND($G28&gt;=40000,$G28&lt;=69999),$U$19,IF(AND($G28&gt;=70000,$G28&lt;=149999),$U$20,IF(AND($G28&gt;=150000,$G28&lt;=229999),$U$21,IF(AND($G28&gt;=230000,$G28&lt;=499000),$U$22,IF($G28&gt;=500000,$U$23))))))</f>
        <v>0.41</v>
      </c>
      <c r="G30" s="373">
        <f>ROUND(G29*F30,0)</f>
        <v>0</v>
      </c>
      <c r="H30" s="375">
        <f>$F$30</f>
        <v>0.41</v>
      </c>
      <c r="I30" s="374">
        <f>ROUND(I29*H30,0)</f>
        <v>0</v>
      </c>
      <c r="J30" s="375">
        <f>$F$30</f>
        <v>0.41</v>
      </c>
      <c r="K30" s="374">
        <f>ROUND(K29*J30,0)</f>
        <v>0</v>
      </c>
      <c r="L30" s="375">
        <f>$F$30</f>
        <v>0.41</v>
      </c>
      <c r="M30" s="374">
        <f>ROUND(M29*L30,0)</f>
        <v>0</v>
      </c>
      <c r="N30" s="375">
        <f>$F$30</f>
        <v>0.41</v>
      </c>
      <c r="O30" s="374">
        <f>ROUND(O29*N30,0)</f>
        <v>0</v>
      </c>
      <c r="P30" s="38"/>
      <c r="Q30" s="39"/>
      <c r="R30" s="39"/>
    </row>
    <row r="31" spans="1:25" s="49" customFormat="1" ht="16.5" x14ac:dyDescent="0.3">
      <c r="A31" s="42"/>
      <c r="B31" s="41"/>
      <c r="C31" s="42"/>
      <c r="D31" s="50" t="s">
        <v>44</v>
      </c>
      <c r="E31" s="320"/>
      <c r="F31" s="297"/>
      <c r="G31" s="45">
        <f t="shared" ref="G31:O31" si="5">ROUND(G29+G30,0)</f>
        <v>0</v>
      </c>
      <c r="H31" s="341"/>
      <c r="I31" s="47">
        <f t="shared" si="5"/>
        <v>0</v>
      </c>
      <c r="J31" s="341"/>
      <c r="K31" s="47">
        <f t="shared" si="5"/>
        <v>0</v>
      </c>
      <c r="L31" s="341"/>
      <c r="M31" s="47">
        <f t="shared" si="5"/>
        <v>0</v>
      </c>
      <c r="N31" s="341"/>
      <c r="O31" s="47">
        <f t="shared" si="5"/>
        <v>0</v>
      </c>
      <c r="P31" s="48"/>
      <c r="Q31" s="46">
        <f>ROUND(G31+I31+K31+M31+O31,0)</f>
        <v>0</v>
      </c>
      <c r="R31" s="46"/>
    </row>
    <row r="32" spans="1:25" s="49" customFormat="1" ht="12.6" customHeight="1" x14ac:dyDescent="0.3">
      <c r="A32" s="42"/>
      <c r="B32" s="41"/>
      <c r="C32" s="42"/>
      <c r="D32" s="50"/>
      <c r="E32" s="320"/>
      <c r="F32" s="297"/>
      <c r="G32" s="45"/>
      <c r="H32" s="342"/>
      <c r="I32" s="46"/>
      <c r="J32" s="342"/>
      <c r="K32" s="45"/>
      <c r="L32" s="342"/>
      <c r="M32" s="45"/>
      <c r="N32" s="342"/>
      <c r="O32" s="45"/>
      <c r="P32" s="48"/>
      <c r="Q32" s="46"/>
      <c r="R32" s="46"/>
      <c r="S32" s="1" t="s">
        <v>128</v>
      </c>
      <c r="T32" s="1"/>
      <c r="U32" s="1"/>
      <c r="V32" s="1"/>
      <c r="W32" s="1"/>
      <c r="X32" s="1"/>
      <c r="Y32" s="1"/>
    </row>
    <row r="33" spans="1:25" s="49" customFormat="1" x14ac:dyDescent="0.25">
      <c r="A33" s="42"/>
      <c r="B33" s="412" t="s">
        <v>23</v>
      </c>
      <c r="C33" s="411"/>
      <c r="D33" s="321" t="s">
        <v>45</v>
      </c>
      <c r="E33" s="320"/>
      <c r="F33" s="297"/>
      <c r="G33" s="160">
        <v>0</v>
      </c>
      <c r="H33" s="368"/>
      <c r="I33" s="161">
        <f>$G$33</f>
        <v>0</v>
      </c>
      <c r="J33" s="334"/>
      <c r="K33" s="162">
        <f>$G$33</f>
        <v>0</v>
      </c>
      <c r="L33" s="334"/>
      <c r="M33" s="162">
        <f>$G$33</f>
        <v>0</v>
      </c>
      <c r="N33" s="334"/>
      <c r="O33" s="162">
        <f>$G$33</f>
        <v>0</v>
      </c>
      <c r="P33" s="38"/>
      <c r="Q33" s="39"/>
      <c r="R33" s="39"/>
      <c r="S33" s="1" t="s">
        <v>117</v>
      </c>
      <c r="T33" s="1"/>
      <c r="U33" s="1"/>
      <c r="V33" s="1"/>
      <c r="W33" s="1"/>
      <c r="X33" s="1"/>
      <c r="Y33" s="1"/>
    </row>
    <row r="34" spans="1:25" s="49" customFormat="1" x14ac:dyDescent="0.25">
      <c r="A34" s="42"/>
      <c r="B34" s="412"/>
      <c r="C34" s="411"/>
      <c r="D34" s="321" t="s">
        <v>42</v>
      </c>
      <c r="E34" s="319"/>
      <c r="F34" s="291"/>
      <c r="G34" s="376"/>
      <c r="H34" s="369"/>
      <c r="I34" s="40">
        <f>ROUND(IF((G34*$O$7)+G34&gt;=$O$9,IF(O9&lt;=0,(G34*$O$7)+G34,O9),(G34*$O$7)+G34),0)</f>
        <v>0</v>
      </c>
      <c r="J34" s="339"/>
      <c r="K34" s="40">
        <f>ROUND(IF((I34*$O$7)+I34&gt;=$O$9,IF(O9&lt;=0,(I34*$O$7)+I34,O9),(I34*$O$7)+I34),0)</f>
        <v>0</v>
      </c>
      <c r="L34" s="339"/>
      <c r="M34" s="40">
        <f>ROUND(IF((K34*$O$7)+K34&gt;=$O$9,IF(O9&lt;=0,(K34*$O$7)+K34,O9),(K34*$O$7)+K34),0)</f>
        <v>0</v>
      </c>
      <c r="N34" s="339"/>
      <c r="O34" s="40">
        <f>ROUND(IF((M34*$O$7)+M34&gt;=$O$9,IF(O9&lt;=0,(M34*$O$7)+M34,O9),(M34*$O$7)+M34),0)</f>
        <v>0</v>
      </c>
      <c r="P34" s="38"/>
      <c r="Q34" s="39"/>
      <c r="R34" s="39"/>
      <c r="S34" s="1" t="s">
        <v>118</v>
      </c>
      <c r="T34" s="1"/>
      <c r="U34" s="398">
        <v>0.42</v>
      </c>
      <c r="V34" s="1"/>
      <c r="W34" s="1"/>
      <c r="X34" s="1"/>
      <c r="Y34" s="1"/>
    </row>
    <row r="35" spans="1:25" s="49" customFormat="1" x14ac:dyDescent="0.25">
      <c r="A35" s="42"/>
      <c r="B35" s="41"/>
      <c r="C35" s="42"/>
      <c r="D35" s="50" t="s">
        <v>43</v>
      </c>
      <c r="E35" s="319"/>
      <c r="F35" s="291"/>
      <c r="G35" s="384">
        <f>ROUND(IF(G34&gt;=$O$9,(IF($O$9&lt;=0,G34*G33,$O$9*G33)),G34*G33),0)</f>
        <v>0</v>
      </c>
      <c r="H35" s="340"/>
      <c r="I35" s="384">
        <f t="shared" ref="I35:O35" si="6">ROUND(I34*I33,0)</f>
        <v>0</v>
      </c>
      <c r="J35" s="340"/>
      <c r="K35" s="384">
        <f t="shared" si="6"/>
        <v>0</v>
      </c>
      <c r="L35" s="340"/>
      <c r="M35" s="384">
        <f t="shared" si="6"/>
        <v>0</v>
      </c>
      <c r="N35" s="340"/>
      <c r="O35" s="385">
        <f t="shared" si="6"/>
        <v>0</v>
      </c>
      <c r="P35" s="38"/>
      <c r="Q35" s="39"/>
      <c r="R35" s="39"/>
      <c r="S35" s="1" t="s">
        <v>119</v>
      </c>
      <c r="U35" s="399">
        <v>0.34</v>
      </c>
    </row>
    <row r="36" spans="1:25" s="49" customFormat="1" x14ac:dyDescent="0.25">
      <c r="A36" s="42"/>
      <c r="B36" s="41"/>
      <c r="C36" s="42"/>
      <c r="D36" s="321" t="s">
        <v>26</v>
      </c>
      <c r="E36" s="319"/>
      <c r="F36" s="409">
        <f>IF($G34&lt;=39999,$U$18,IF(AND($G34&gt;=40000,$G34&lt;=69999),$U$19,IF(AND($G34&gt;=70000,$G34&lt;=149999),$U$20,IF(AND($G34&gt;=150000,$G34&lt;=229999),$U$21,IF(AND($G34&gt;=230000,$G34&lt;=499000),$U$22,IF($G34&gt;=500000,$U$23))))))</f>
        <v>0.41</v>
      </c>
      <c r="G36" s="373">
        <f>ROUND(G35*F36,0)</f>
        <v>0</v>
      </c>
      <c r="H36" s="375">
        <f>$F$36</f>
        <v>0.41</v>
      </c>
      <c r="I36" s="374">
        <f>ROUND(I35*H36,0)</f>
        <v>0</v>
      </c>
      <c r="J36" s="375">
        <f>$F$36</f>
        <v>0.41</v>
      </c>
      <c r="K36" s="374">
        <f>ROUND(K35*J36,0)</f>
        <v>0</v>
      </c>
      <c r="L36" s="375">
        <f>$F$36</f>
        <v>0.41</v>
      </c>
      <c r="M36" s="374">
        <f>ROUND(M35*L36,0)</f>
        <v>0</v>
      </c>
      <c r="N36" s="375">
        <f>$F$36</f>
        <v>0.41</v>
      </c>
      <c r="O36" s="374">
        <f>ROUND(O35*N36,0)</f>
        <v>0</v>
      </c>
      <c r="P36" s="38"/>
      <c r="Q36" s="39"/>
      <c r="R36" s="39"/>
      <c r="S36" s="1" t="s">
        <v>120</v>
      </c>
      <c r="U36" s="399">
        <v>0.27</v>
      </c>
    </row>
    <row r="37" spans="1:25" s="49" customFormat="1" ht="16.5" x14ac:dyDescent="0.3">
      <c r="A37" s="42"/>
      <c r="B37" s="41"/>
      <c r="C37" s="42"/>
      <c r="D37" s="50" t="s">
        <v>44</v>
      </c>
      <c r="E37" s="320"/>
      <c r="F37" s="297"/>
      <c r="G37" s="45">
        <f t="shared" ref="G37:O37" si="7">ROUND(G35+G36,0)</f>
        <v>0</v>
      </c>
      <c r="H37" s="341"/>
      <c r="I37" s="47">
        <f t="shared" si="7"/>
        <v>0</v>
      </c>
      <c r="J37" s="341"/>
      <c r="K37" s="47">
        <f t="shared" si="7"/>
        <v>0</v>
      </c>
      <c r="L37" s="341"/>
      <c r="M37" s="47">
        <f t="shared" si="7"/>
        <v>0</v>
      </c>
      <c r="N37" s="341"/>
      <c r="O37" s="47">
        <f t="shared" si="7"/>
        <v>0</v>
      </c>
      <c r="P37" s="48"/>
      <c r="Q37" s="46">
        <f>ROUND(G37+I37+K37+M37+O37,0)</f>
        <v>0</v>
      </c>
      <c r="R37" s="46"/>
      <c r="S37" s="1" t="s">
        <v>121</v>
      </c>
      <c r="U37" s="399">
        <v>2.21</v>
      </c>
    </row>
    <row r="38" spans="1:25" s="61" customFormat="1" x14ac:dyDescent="0.25">
      <c r="A38" s="53"/>
      <c r="B38" s="35" t="s">
        <v>2</v>
      </c>
      <c r="C38" s="53"/>
      <c r="D38" s="53"/>
      <c r="E38" s="93"/>
      <c r="F38" s="298"/>
      <c r="G38" s="57"/>
      <c r="H38" s="343"/>
      <c r="I38" s="58"/>
      <c r="J38" s="343"/>
      <c r="K38" s="57"/>
      <c r="L38" s="343"/>
      <c r="M38" s="57"/>
      <c r="N38" s="343"/>
      <c r="O38" s="57"/>
      <c r="P38" s="59"/>
      <c r="Q38" s="60"/>
      <c r="R38" s="60"/>
      <c r="S38" s="1" t="s">
        <v>122</v>
      </c>
      <c r="T38" s="49"/>
      <c r="U38" s="401">
        <v>0.17</v>
      </c>
      <c r="V38" s="49"/>
      <c r="W38" s="49"/>
      <c r="X38" s="49"/>
      <c r="Y38" s="49"/>
    </row>
    <row r="39" spans="1:25" s="61" customFormat="1" x14ac:dyDescent="0.25">
      <c r="A39" s="53"/>
      <c r="B39" s="412" t="s">
        <v>23</v>
      </c>
      <c r="C39" s="411"/>
      <c r="D39" s="321" t="s">
        <v>45</v>
      </c>
      <c r="E39" s="93"/>
      <c r="F39" s="298"/>
      <c r="G39" s="160">
        <v>0</v>
      </c>
      <c r="H39" s="368"/>
      <c r="I39" s="161">
        <f>$G$39</f>
        <v>0</v>
      </c>
      <c r="J39" s="334"/>
      <c r="K39" s="162">
        <f>$G$39</f>
        <v>0</v>
      </c>
      <c r="L39" s="334"/>
      <c r="M39" s="162">
        <f>$G$39</f>
        <v>0</v>
      </c>
      <c r="N39" s="334"/>
      <c r="O39" s="162">
        <f>$G$39</f>
        <v>0</v>
      </c>
      <c r="P39" s="38"/>
      <c r="Q39" s="39"/>
      <c r="R39" s="39"/>
      <c r="S39" s="1" t="s">
        <v>123</v>
      </c>
      <c r="T39" s="49"/>
      <c r="U39" s="399">
        <v>0.11</v>
      </c>
      <c r="V39" s="49"/>
      <c r="W39" s="49"/>
      <c r="X39" s="49"/>
      <c r="Y39" s="49"/>
    </row>
    <row r="40" spans="1:25" x14ac:dyDescent="0.25">
      <c r="A40" s="17"/>
      <c r="B40" s="412"/>
      <c r="C40" s="411"/>
      <c r="D40" s="321" t="s">
        <v>42</v>
      </c>
      <c r="E40" s="319"/>
      <c r="F40" s="291"/>
      <c r="G40" s="376"/>
      <c r="H40" s="369"/>
      <c r="I40" s="40">
        <f>ROUND(IF((G40*$O$7)+G40&gt;=$O$9,IF(O9&lt;=0,(G40*$O$7)+G40,O9),(G40*$O$7)+G40),0)</f>
        <v>0</v>
      </c>
      <c r="J40" s="339"/>
      <c r="K40" s="40">
        <f>ROUND(IF((I40*$O$7)+I40&gt;=$O$9,IF(O9&lt;=0,(I40*$O$7)+I40,O9),(I40*$O$7)+I40),0)</f>
        <v>0</v>
      </c>
      <c r="L40" s="339"/>
      <c r="M40" s="40">
        <f>ROUND(IF((K40*$O$7)+K40&gt;=$O$9,IF(O9&lt;=0,(K40*$O$7)+K40,O9),(K40*$O$7)+K40),0)</f>
        <v>0</v>
      </c>
      <c r="N40" s="339"/>
      <c r="O40" s="40">
        <f>ROUND(IF((M40*$O$7)+M40&gt;=$O$9,IF(O9&lt;=0,(M40*$O$7)+M40,O9),(M40*$O$7)+M40),0)</f>
        <v>0</v>
      </c>
      <c r="P40" s="38"/>
      <c r="Q40" s="39"/>
      <c r="R40" s="39"/>
      <c r="S40" s="266"/>
      <c r="T40" s="397"/>
      <c r="U40" s="282"/>
      <c r="V40" s="282"/>
      <c r="W40" s="282"/>
      <c r="X40" s="216"/>
      <c r="Y40" s="216"/>
    </row>
    <row r="41" spans="1:25" x14ac:dyDescent="0.25">
      <c r="A41" s="17"/>
      <c r="B41" s="41"/>
      <c r="C41" s="42"/>
      <c r="D41" s="50" t="s">
        <v>43</v>
      </c>
      <c r="E41" s="319"/>
      <c r="F41" s="291"/>
      <c r="G41" s="384">
        <f>ROUND(IF(G40&gt;=$O$9,(IF($O$9&lt;=0,G40*G39,$O$9*G39)),G40*G39),0)</f>
        <v>0</v>
      </c>
      <c r="H41" s="340"/>
      <c r="I41" s="384">
        <f t="shared" ref="I41:O41" si="8">ROUND(I40*I39,0)</f>
        <v>0</v>
      </c>
      <c r="J41" s="340"/>
      <c r="K41" s="384">
        <f t="shared" si="8"/>
        <v>0</v>
      </c>
      <c r="L41" s="340"/>
      <c r="M41" s="384">
        <f t="shared" si="8"/>
        <v>0</v>
      </c>
      <c r="N41" s="340"/>
      <c r="O41" s="385">
        <f t="shared" si="8"/>
        <v>0</v>
      </c>
      <c r="P41" s="38"/>
      <c r="Q41" s="39"/>
      <c r="R41" s="39"/>
      <c r="S41" s="49" t="s">
        <v>124</v>
      </c>
      <c r="T41" s="49"/>
      <c r="U41" s="49"/>
      <c r="V41" s="49"/>
      <c r="W41" s="49"/>
      <c r="X41" s="49"/>
      <c r="Y41" s="49"/>
    </row>
    <row r="42" spans="1:25" x14ac:dyDescent="0.25">
      <c r="A42" s="17"/>
      <c r="B42" s="41"/>
      <c r="C42" s="42"/>
      <c r="D42" s="321" t="s">
        <v>26</v>
      </c>
      <c r="E42" s="319"/>
      <c r="F42" s="409">
        <f>IF($G40&lt;=39999,$U$18,IF(AND($G40&gt;=40000,$G40&lt;=69999),$U$19,IF(AND($G40&gt;=70000,$G40&lt;=149999),$U$20,IF(AND($G40&gt;=150000,$G40&lt;=229999),$U$21,IF(AND($G40&gt;=230000,$G40&lt;=499000),$U$22,IF($G40&gt;=500000,$U$23))))))</f>
        <v>0.41</v>
      </c>
      <c r="G42" s="373">
        <f>ROUND(G41*F42,0)</f>
        <v>0</v>
      </c>
      <c r="H42" s="375">
        <f>$F$42</f>
        <v>0.41</v>
      </c>
      <c r="I42" s="374">
        <f>ROUND(I41*H42,0)</f>
        <v>0</v>
      </c>
      <c r="J42" s="375">
        <f>$F$42</f>
        <v>0.41</v>
      </c>
      <c r="K42" s="374">
        <f>ROUND(K41*J42,0)</f>
        <v>0</v>
      </c>
      <c r="L42" s="375">
        <f>$F$42</f>
        <v>0.41</v>
      </c>
      <c r="M42" s="374">
        <f>ROUND(M41*L42,0)</f>
        <v>0</v>
      </c>
      <c r="N42" s="375">
        <f>$F$42</f>
        <v>0.41</v>
      </c>
      <c r="O42" s="374">
        <f>ROUND(O41*N42,0)</f>
        <v>0</v>
      </c>
      <c r="P42" s="38"/>
      <c r="Q42" s="39"/>
      <c r="R42" s="39"/>
      <c r="S42" s="49" t="s">
        <v>126</v>
      </c>
      <c r="T42" s="49"/>
      <c r="U42" s="399">
        <v>0.06</v>
      </c>
      <c r="V42" s="61"/>
      <c r="W42" s="61"/>
      <c r="X42" s="61"/>
      <c r="Y42" s="61"/>
    </row>
    <row r="43" spans="1:25" s="53" customFormat="1" ht="19.899999999999999" customHeight="1" x14ac:dyDescent="0.3">
      <c r="B43" s="41"/>
      <c r="C43" s="42"/>
      <c r="D43" s="50" t="s">
        <v>44</v>
      </c>
      <c r="E43" s="320"/>
      <c r="F43" s="297"/>
      <c r="G43" s="45">
        <f t="shared" ref="G43:O43" si="9">ROUND(G41+G42,0)</f>
        <v>0</v>
      </c>
      <c r="H43" s="341"/>
      <c r="I43" s="47">
        <f t="shared" si="9"/>
        <v>0</v>
      </c>
      <c r="J43" s="341"/>
      <c r="K43" s="47">
        <f t="shared" si="9"/>
        <v>0</v>
      </c>
      <c r="L43" s="341"/>
      <c r="M43" s="47">
        <f t="shared" si="9"/>
        <v>0</v>
      </c>
      <c r="N43" s="341"/>
      <c r="O43" s="47">
        <f t="shared" si="9"/>
        <v>0</v>
      </c>
      <c r="P43" s="48"/>
      <c r="Q43" s="46">
        <f>ROUND(G43+I43+K43+M43+O43,0)</f>
        <v>0</v>
      </c>
      <c r="R43" s="46"/>
      <c r="S43" s="49" t="s">
        <v>127</v>
      </c>
      <c r="T43" s="49"/>
      <c r="U43" s="399">
        <v>0.27</v>
      </c>
      <c r="V43" s="266"/>
      <c r="W43" s="1"/>
      <c r="X43" s="1"/>
      <c r="Y43" s="1"/>
    </row>
    <row r="44" spans="1:25" s="53" customFormat="1" ht="7.15" customHeight="1" x14ac:dyDescent="0.3">
      <c r="B44" s="41"/>
      <c r="C44" s="42"/>
      <c r="D44" s="50"/>
      <c r="E44" s="320"/>
      <c r="F44" s="297"/>
      <c r="G44" s="45"/>
      <c r="H44" s="341"/>
      <c r="I44" s="45"/>
      <c r="J44" s="341"/>
      <c r="K44" s="45"/>
      <c r="L44" s="341"/>
      <c r="M44" s="45"/>
      <c r="N44" s="341"/>
      <c r="O44" s="45"/>
      <c r="P44" s="48"/>
      <c r="Q44" s="46"/>
      <c r="R44" s="46"/>
      <c r="S44" s="410"/>
      <c r="T44" s="266"/>
      <c r="U44" s="266"/>
      <c r="V44" s="266"/>
      <c r="W44" s="1"/>
      <c r="X44" s="1"/>
      <c r="Y44" s="1"/>
    </row>
    <row r="45" spans="1:25" s="53" customFormat="1" ht="16.5" x14ac:dyDescent="0.3">
      <c r="B45" s="62" t="s">
        <v>103</v>
      </c>
      <c r="C45" s="42"/>
      <c r="D45" s="396"/>
      <c r="E45" s="320"/>
      <c r="F45" s="297"/>
      <c r="G45" s="63">
        <f>'Add''l Personnel'!$G$35</f>
        <v>0</v>
      </c>
      <c r="H45" s="342"/>
      <c r="I45" s="63">
        <f>'Add''l Personnel'!$I$35</f>
        <v>0</v>
      </c>
      <c r="J45" s="342"/>
      <c r="K45" s="63">
        <f>'Add''l Personnel'!$K$35</f>
        <v>0</v>
      </c>
      <c r="L45" s="342"/>
      <c r="M45" s="63">
        <f>'Add''l Personnel'!$M$35</f>
        <v>0</v>
      </c>
      <c r="N45" s="342"/>
      <c r="O45" s="63">
        <f>'Add''l Personnel'!$O$35</f>
        <v>0</v>
      </c>
      <c r="P45" s="48"/>
      <c r="Q45" s="46"/>
      <c r="R45" s="46"/>
      <c r="S45" s="410"/>
      <c r="T45" s="1"/>
      <c r="U45" s="49"/>
      <c r="V45" s="49"/>
      <c r="W45" s="49"/>
      <c r="X45" s="1"/>
      <c r="Y45" s="1"/>
    </row>
    <row r="46" spans="1:25" s="53" customFormat="1" ht="16.5" x14ac:dyDescent="0.3">
      <c r="B46" s="65" t="s">
        <v>50</v>
      </c>
      <c r="D46" s="66"/>
      <c r="E46" s="93"/>
      <c r="F46" s="299"/>
      <c r="G46" s="45">
        <f>ROUND(G19+G25+G31+G37+G43+G45,0)</f>
        <v>0</v>
      </c>
      <c r="H46" s="342"/>
      <c r="I46" s="45">
        <f>ROUND(I19+I25+I31+I37+I43+I45,0)</f>
        <v>0</v>
      </c>
      <c r="J46" s="342"/>
      <c r="K46" s="45">
        <f>ROUND(K19+K25+K31+K37+K43+K45,0)</f>
        <v>0</v>
      </c>
      <c r="L46" s="342"/>
      <c r="M46" s="45">
        <f>ROUND(M19+M25+M31+M37+M43+M45,0)</f>
        <v>0</v>
      </c>
      <c r="N46" s="342"/>
      <c r="O46" s="45">
        <f>ROUND(O19+O25+O31+O37+O43+O45,0)</f>
        <v>0</v>
      </c>
      <c r="P46" s="48"/>
      <c r="Q46" s="46"/>
      <c r="R46" s="46"/>
      <c r="S46" s="49" t="s">
        <v>125</v>
      </c>
      <c r="T46" s="266"/>
      <c r="U46" s="266"/>
      <c r="V46" s="266"/>
      <c r="W46" s="1"/>
      <c r="X46" s="1"/>
      <c r="Y46" s="1"/>
    </row>
    <row r="47" spans="1:25" s="61" customFormat="1" ht="16.899999999999999" customHeight="1" x14ac:dyDescent="0.25">
      <c r="A47" s="6" t="s">
        <v>28</v>
      </c>
      <c r="B47" s="6"/>
      <c r="C47" s="53"/>
      <c r="D47" s="66"/>
      <c r="E47" s="93"/>
      <c r="F47" s="298"/>
      <c r="G47" s="57"/>
      <c r="H47" s="343"/>
      <c r="I47" s="57"/>
      <c r="J47" s="343"/>
      <c r="K47" s="57"/>
      <c r="L47" s="343"/>
      <c r="M47" s="57"/>
      <c r="N47" s="343"/>
      <c r="O47" s="57"/>
      <c r="P47" s="59"/>
      <c r="Q47" s="60"/>
      <c r="R47" s="60"/>
      <c r="S47" s="49"/>
    </row>
    <row r="48" spans="1:25" x14ac:dyDescent="0.25">
      <c r="A48" s="17"/>
      <c r="B48" s="35" t="s">
        <v>0</v>
      </c>
      <c r="C48" s="17"/>
      <c r="D48" s="17"/>
      <c r="E48" s="102"/>
      <c r="F48" s="296"/>
      <c r="G48" s="67"/>
      <c r="H48" s="344"/>
      <c r="I48" s="67"/>
      <c r="J48" s="344"/>
      <c r="K48" s="67"/>
      <c r="L48" s="344"/>
      <c r="M48" s="67"/>
      <c r="N48" s="344"/>
      <c r="O48" s="67"/>
      <c r="P48" s="38"/>
      <c r="Q48" s="69"/>
      <c r="R48" s="69"/>
    </row>
    <row r="49" spans="1:24" x14ac:dyDescent="0.25">
      <c r="A49" s="17"/>
      <c r="B49" s="412" t="s">
        <v>23</v>
      </c>
      <c r="C49" s="411"/>
      <c r="D49" s="321" t="s">
        <v>45</v>
      </c>
      <c r="E49" s="102"/>
      <c r="F49" s="296"/>
      <c r="G49" s="160">
        <v>0</v>
      </c>
      <c r="H49" s="368"/>
      <c r="I49" s="161">
        <f>$G$49</f>
        <v>0</v>
      </c>
      <c r="J49" s="334"/>
      <c r="K49" s="162">
        <f>$G$49</f>
        <v>0</v>
      </c>
      <c r="L49" s="334"/>
      <c r="M49" s="162">
        <f>$G$49</f>
        <v>0</v>
      </c>
      <c r="N49" s="334"/>
      <c r="O49" s="162">
        <f>$G$49</f>
        <v>0</v>
      </c>
      <c r="P49" s="38"/>
      <c r="Q49" s="39"/>
      <c r="R49" s="39"/>
      <c r="S49" s="49"/>
    </row>
    <row r="50" spans="1:24" x14ac:dyDescent="0.25">
      <c r="A50" s="17"/>
      <c r="B50" s="412"/>
      <c r="C50" s="411"/>
      <c r="D50" s="321" t="s">
        <v>42</v>
      </c>
      <c r="E50" s="319"/>
      <c r="F50" s="291"/>
      <c r="G50" s="376"/>
      <c r="H50" s="369"/>
      <c r="I50" s="40">
        <f>ROUND(IF((G50*$O$7)+G50&gt;=$O$9,IF(O9&lt;=0,(G50*$O$7)+G50,O9),(G50*$O$7)+G50),0)</f>
        <v>0</v>
      </c>
      <c r="J50" s="339"/>
      <c r="K50" s="40">
        <f>ROUND(IF((I50*$O$7)+I50&gt;=$O$9,IF(O9&lt;=0,(I50*$O$7)+I50,O9),(I50*$O$7)+I50),0)</f>
        <v>0</v>
      </c>
      <c r="L50" s="339"/>
      <c r="M50" s="40">
        <f>ROUND(IF((K50*$O$7)+K50&gt;=$O$9,IF(O9&lt;=0,(K50*$O$7)+K50,O9),(K50*$O$7)+K50),0)</f>
        <v>0</v>
      </c>
      <c r="N50" s="339"/>
      <c r="O50" s="40">
        <f>ROUND(IF((M50*$O$7)+M50&gt;=$O$9,IF(O9&lt;=0,(M50*$O$7)+M50,O9),(M50*$O$7)+M50),0)</f>
        <v>0</v>
      </c>
      <c r="P50" s="38"/>
      <c r="Q50" s="39"/>
      <c r="R50" s="39"/>
      <c r="S50" s="266"/>
      <c r="T50" s="266"/>
      <c r="U50" s="266"/>
      <c r="V50" s="266"/>
      <c r="W50" s="266"/>
      <c r="X50" s="266"/>
    </row>
    <row r="51" spans="1:24" x14ac:dyDescent="0.25">
      <c r="A51" s="17"/>
      <c r="B51" s="41"/>
      <c r="C51" s="42"/>
      <c r="D51" s="50" t="s">
        <v>43</v>
      </c>
      <c r="E51" s="319"/>
      <c r="F51" s="291"/>
      <c r="G51" s="384">
        <f>ROUND(IF(G50&gt;=$O$9,(IF($O$9&lt;=0,G50*G49,$O$9*G49)),G50*G49),0)</f>
        <v>0</v>
      </c>
      <c r="H51" s="340"/>
      <c r="I51" s="384">
        <f t="shared" ref="I51:O51" si="10">ROUND(I50*I49,0)</f>
        <v>0</v>
      </c>
      <c r="J51" s="340"/>
      <c r="K51" s="384">
        <f t="shared" si="10"/>
        <v>0</v>
      </c>
      <c r="L51" s="340"/>
      <c r="M51" s="384">
        <f t="shared" si="10"/>
        <v>0</v>
      </c>
      <c r="N51" s="340"/>
      <c r="O51" s="385">
        <f t="shared" si="10"/>
        <v>0</v>
      </c>
      <c r="P51" s="38"/>
      <c r="Q51" s="39"/>
      <c r="R51" s="39"/>
      <c r="S51" s="266"/>
      <c r="T51" s="266"/>
      <c r="U51" s="266"/>
      <c r="V51" s="266"/>
      <c r="W51" s="266"/>
      <c r="X51" s="266"/>
    </row>
    <row r="52" spans="1:24" x14ac:dyDescent="0.25">
      <c r="A52" s="17"/>
      <c r="B52" s="41"/>
      <c r="C52" s="42"/>
      <c r="D52" s="321" t="s">
        <v>26</v>
      </c>
      <c r="E52" s="319"/>
      <c r="F52" s="409">
        <f>IF($G50&lt;=39999,$U$18,IF(AND($G50&gt;=40000,$G50&lt;=69999),$U$19,IF(AND($G50&gt;=70000,$G50&lt;=149999),$U$20,IF(AND($G50&gt;=150000,$G50&lt;=229999),$U$21,IF(AND($G50&gt;=230000,$G50&lt;=499000),$U$22,IF($G50&gt;=500000,$U$23))))))</f>
        <v>0.41</v>
      </c>
      <c r="G52" s="373">
        <f>ROUND(G51*F52,0)</f>
        <v>0</v>
      </c>
      <c r="H52" s="375">
        <f>$F$52</f>
        <v>0.41</v>
      </c>
      <c r="I52" s="374">
        <f>ROUND(I51*H52,0)</f>
        <v>0</v>
      </c>
      <c r="J52" s="375">
        <f>$F$52</f>
        <v>0.41</v>
      </c>
      <c r="K52" s="374">
        <f>ROUND(K51*J52,0)</f>
        <v>0</v>
      </c>
      <c r="L52" s="375">
        <f>$F$52</f>
        <v>0.41</v>
      </c>
      <c r="M52" s="374">
        <f>ROUND(M51*L52,0)</f>
        <v>0</v>
      </c>
      <c r="N52" s="375">
        <f>$F$52</f>
        <v>0.41</v>
      </c>
      <c r="O52" s="374">
        <f>ROUND(O51*N52,0)</f>
        <v>0</v>
      </c>
      <c r="P52" s="38"/>
      <c r="Q52" s="39"/>
      <c r="R52" s="39"/>
      <c r="S52" s="266"/>
      <c r="T52" s="266"/>
      <c r="U52" s="266"/>
      <c r="V52" s="266"/>
      <c r="W52" s="266"/>
      <c r="X52" s="266"/>
    </row>
    <row r="53" spans="1:24" ht="16.5" x14ac:dyDescent="0.3">
      <c r="A53" s="17"/>
      <c r="B53" s="41"/>
      <c r="C53" s="42"/>
      <c r="D53" s="50" t="s">
        <v>44</v>
      </c>
      <c r="E53" s="320"/>
      <c r="F53" s="297"/>
      <c r="G53" s="45">
        <f t="shared" ref="G53:O53" si="11">ROUND(G51+G52,0)</f>
        <v>0</v>
      </c>
      <c r="H53" s="341"/>
      <c r="I53" s="47">
        <f t="shared" si="11"/>
        <v>0</v>
      </c>
      <c r="J53" s="341"/>
      <c r="K53" s="47">
        <f t="shared" si="11"/>
        <v>0</v>
      </c>
      <c r="L53" s="341"/>
      <c r="M53" s="47">
        <f t="shared" si="11"/>
        <v>0</v>
      </c>
      <c r="N53" s="341"/>
      <c r="O53" s="47">
        <f t="shared" si="11"/>
        <v>0</v>
      </c>
      <c r="P53" s="48"/>
      <c r="Q53" s="46">
        <f>ROUND(G53+I53+K53+M53+O53,0)</f>
        <v>0</v>
      </c>
      <c r="R53" s="46"/>
      <c r="S53" s="266"/>
      <c r="T53" s="266"/>
      <c r="U53" s="266"/>
      <c r="V53" s="266"/>
      <c r="W53" s="266"/>
      <c r="X53" s="266"/>
    </row>
    <row r="54" spans="1:24" ht="12.6" customHeight="1" x14ac:dyDescent="0.25">
      <c r="A54" s="17"/>
      <c r="B54" s="35"/>
      <c r="C54" s="17"/>
      <c r="D54" s="17"/>
      <c r="E54" s="102"/>
      <c r="F54" s="296"/>
      <c r="G54" s="67"/>
      <c r="H54" s="344"/>
      <c r="I54" s="67"/>
      <c r="J54" s="344"/>
      <c r="K54" s="67"/>
      <c r="L54" s="344"/>
      <c r="M54" s="67"/>
      <c r="N54" s="344"/>
      <c r="O54" s="67"/>
      <c r="P54" s="38"/>
      <c r="Q54" s="69"/>
      <c r="R54" s="69"/>
      <c r="S54" s="266"/>
      <c r="T54" s="266"/>
      <c r="U54" s="266"/>
      <c r="V54" s="266"/>
      <c r="W54" s="266"/>
      <c r="X54" s="266"/>
    </row>
    <row r="55" spans="1:24" x14ac:dyDescent="0.25">
      <c r="A55" s="17"/>
      <c r="B55" s="412" t="s">
        <v>23</v>
      </c>
      <c r="C55" s="411"/>
      <c r="D55" s="321" t="s">
        <v>45</v>
      </c>
      <c r="E55" s="102"/>
      <c r="F55" s="296"/>
      <c r="G55" s="160">
        <v>0</v>
      </c>
      <c r="H55" s="368"/>
      <c r="I55" s="161">
        <f>$G$55</f>
        <v>0</v>
      </c>
      <c r="J55" s="334"/>
      <c r="K55" s="162">
        <f>$G$55</f>
        <v>0</v>
      </c>
      <c r="L55" s="334"/>
      <c r="M55" s="162">
        <f>$G$55</f>
        <v>0</v>
      </c>
      <c r="N55" s="334"/>
      <c r="O55" s="162">
        <f>$G$55</f>
        <v>0</v>
      </c>
      <c r="P55" s="38"/>
      <c r="Q55" s="39"/>
      <c r="R55" s="39"/>
      <c r="S55" s="266"/>
      <c r="T55" s="266"/>
      <c r="U55" s="266"/>
      <c r="V55" s="266"/>
      <c r="W55" s="266"/>
      <c r="X55" s="266"/>
    </row>
    <row r="56" spans="1:24" x14ac:dyDescent="0.25">
      <c r="A56" s="17"/>
      <c r="B56" s="412"/>
      <c r="C56" s="411"/>
      <c r="D56" s="321" t="s">
        <v>42</v>
      </c>
      <c r="E56" s="319"/>
      <c r="F56" s="291"/>
      <c r="G56" s="376"/>
      <c r="H56" s="369"/>
      <c r="I56" s="40">
        <f>ROUND(IF((G56*$O$7)+G56&gt;=$O$9,IF(O9&lt;=0,(G56*$O$7)+G56,O9),(G56*$O$7)+G56),0)</f>
        <v>0</v>
      </c>
      <c r="J56" s="339"/>
      <c r="K56" s="40">
        <f>ROUND(IF((I56*$O$7)+I56&gt;=$O$9,IF(O9&lt;=0,(I56*$O$7)+I56,O9),(I56*$O$7)+I56),0)</f>
        <v>0</v>
      </c>
      <c r="L56" s="339"/>
      <c r="M56" s="40">
        <f>ROUND(IF((K56*$O$7)+K56&gt;=$O$9,IF(O9&lt;=0,(K56*$O$7)+K56,O9),(K56*$O$7)+K56),0)</f>
        <v>0</v>
      </c>
      <c r="N56" s="339"/>
      <c r="O56" s="40">
        <f>ROUND(IF((M56*$O$7)+M56&gt;=$O$9,IF(O9&lt;=0,(M56*$O$7)+M56,O9),(M56*$O$7)+M56),0)</f>
        <v>0</v>
      </c>
      <c r="P56" s="38"/>
      <c r="Q56" s="39"/>
      <c r="R56" s="39"/>
      <c r="S56" s="266"/>
      <c r="T56" s="266"/>
      <c r="U56" s="266"/>
      <c r="V56" s="266"/>
      <c r="W56" s="266"/>
      <c r="X56" s="266"/>
    </row>
    <row r="57" spans="1:24" x14ac:dyDescent="0.25">
      <c r="A57" s="17"/>
      <c r="B57" s="41"/>
      <c r="C57" s="42"/>
      <c r="D57" s="50" t="s">
        <v>43</v>
      </c>
      <c r="E57" s="319"/>
      <c r="F57" s="291"/>
      <c r="G57" s="384">
        <f>ROUND(IF(G56&gt;=$O$9,(IF($O$9&lt;=0,G56*G55,$O$9*G55)),G56*G55),0)</f>
        <v>0</v>
      </c>
      <c r="H57" s="340"/>
      <c r="I57" s="384">
        <f t="shared" ref="I57:O57" si="12">ROUND(I56*I55,0)</f>
        <v>0</v>
      </c>
      <c r="J57" s="340"/>
      <c r="K57" s="384">
        <f t="shared" si="12"/>
        <v>0</v>
      </c>
      <c r="L57" s="340"/>
      <c r="M57" s="384">
        <f t="shared" si="12"/>
        <v>0</v>
      </c>
      <c r="N57" s="340"/>
      <c r="O57" s="385">
        <f t="shared" si="12"/>
        <v>0</v>
      </c>
      <c r="P57" s="38"/>
      <c r="Q57" s="39"/>
      <c r="R57" s="39"/>
      <c r="S57" s="266"/>
      <c r="T57" s="266"/>
      <c r="U57" s="266"/>
      <c r="V57" s="266"/>
      <c r="W57" s="266"/>
      <c r="X57" s="266"/>
    </row>
    <row r="58" spans="1:24" x14ac:dyDescent="0.25">
      <c r="A58" s="17"/>
      <c r="B58" s="41"/>
      <c r="C58" s="42"/>
      <c r="D58" s="321" t="s">
        <v>26</v>
      </c>
      <c r="E58" s="319"/>
      <c r="F58" s="409">
        <f>IF($G56&lt;=39999,$U$18,IF(AND($G56&gt;=40000,$G56&lt;=69999),$U$19,IF(AND($G56&gt;=70000,$G56&lt;=149999),$U$20,IF(AND($G56&gt;=150000,$G56&lt;=229999),$U$21,IF(AND($G56&gt;=230000,$G56&lt;=499000),$U$22,IF($G56&gt;=500000,$U$23))))))</f>
        <v>0.41</v>
      </c>
      <c r="G58" s="373">
        <f>ROUND(G57*F58,0)</f>
        <v>0</v>
      </c>
      <c r="H58" s="375">
        <f>$F$58</f>
        <v>0.41</v>
      </c>
      <c r="I58" s="374">
        <f>ROUND(I57*H58,0)</f>
        <v>0</v>
      </c>
      <c r="J58" s="375">
        <f>$F$58</f>
        <v>0.41</v>
      </c>
      <c r="K58" s="374">
        <f>ROUND(K57*J58,0)</f>
        <v>0</v>
      </c>
      <c r="L58" s="375">
        <f>$F$58</f>
        <v>0.41</v>
      </c>
      <c r="M58" s="374">
        <f>ROUND(M57*L58,0)</f>
        <v>0</v>
      </c>
      <c r="N58" s="375">
        <f>$F$58</f>
        <v>0.41</v>
      </c>
      <c r="O58" s="374">
        <f>ROUND(O57*N58,0)</f>
        <v>0</v>
      </c>
      <c r="P58" s="38"/>
      <c r="Q58" s="39"/>
      <c r="R58" s="39"/>
      <c r="S58" s="266"/>
      <c r="T58" s="266"/>
      <c r="U58" s="266"/>
      <c r="V58" s="266"/>
      <c r="W58" s="266"/>
      <c r="X58" s="266"/>
    </row>
    <row r="59" spans="1:24" ht="16.5" x14ac:dyDescent="0.3">
      <c r="A59" s="17"/>
      <c r="B59" s="41"/>
      <c r="C59" s="42"/>
      <c r="D59" s="50" t="s">
        <v>44</v>
      </c>
      <c r="E59" s="320"/>
      <c r="F59" s="297"/>
      <c r="G59" s="45">
        <f t="shared" ref="G59:O59" si="13">ROUND(G57+G58,0)</f>
        <v>0</v>
      </c>
      <c r="H59" s="341"/>
      <c r="I59" s="47">
        <f t="shared" si="13"/>
        <v>0</v>
      </c>
      <c r="J59" s="341"/>
      <c r="K59" s="47">
        <f t="shared" si="13"/>
        <v>0</v>
      </c>
      <c r="L59" s="341"/>
      <c r="M59" s="47">
        <f t="shared" si="13"/>
        <v>0</v>
      </c>
      <c r="N59" s="341"/>
      <c r="O59" s="47">
        <f t="shared" si="13"/>
        <v>0</v>
      </c>
      <c r="P59" s="48"/>
      <c r="Q59" s="46">
        <f>ROUND(G59+I59+K59+M59+O59,0)</f>
        <v>0</v>
      </c>
      <c r="R59" s="46"/>
      <c r="S59" s="266"/>
      <c r="T59" s="266"/>
      <c r="U59" s="266"/>
      <c r="V59" s="266"/>
      <c r="W59" s="266"/>
      <c r="X59" s="266"/>
    </row>
    <row r="60" spans="1:24" x14ac:dyDescent="0.25">
      <c r="A60" s="17"/>
      <c r="B60" s="111" t="s">
        <v>108</v>
      </c>
      <c r="C60" s="17"/>
      <c r="D60" s="322"/>
      <c r="E60" s="102"/>
      <c r="F60" s="296"/>
      <c r="G60" s="67"/>
      <c r="H60" s="344"/>
      <c r="I60" s="67"/>
      <c r="J60" s="344"/>
      <c r="K60" s="67"/>
      <c r="L60" s="344"/>
      <c r="M60" s="67"/>
      <c r="N60" s="344"/>
      <c r="O60" s="67"/>
      <c r="P60" s="38"/>
      <c r="Q60" s="69"/>
      <c r="R60" s="69"/>
      <c r="S60" s="266"/>
      <c r="T60" s="266"/>
      <c r="U60" s="266"/>
      <c r="V60" s="266"/>
      <c r="W60" s="266"/>
      <c r="X60" s="266"/>
    </row>
    <row r="61" spans="1:24" x14ac:dyDescent="0.25">
      <c r="A61" s="17"/>
      <c r="B61" s="412" t="s">
        <v>23</v>
      </c>
      <c r="C61" s="411"/>
      <c r="D61" s="321" t="s">
        <v>45</v>
      </c>
      <c r="E61" s="102"/>
      <c r="F61" s="296"/>
      <c r="G61" s="160">
        <v>0</v>
      </c>
      <c r="H61" s="368"/>
      <c r="I61" s="161">
        <f>$G$61</f>
        <v>0</v>
      </c>
      <c r="J61" s="334"/>
      <c r="K61" s="162">
        <f>$G$61</f>
        <v>0</v>
      </c>
      <c r="L61" s="334"/>
      <c r="M61" s="162">
        <f>$G$61</f>
        <v>0</v>
      </c>
      <c r="N61" s="334"/>
      <c r="O61" s="162">
        <f>$G$61</f>
        <v>0</v>
      </c>
      <c r="P61" s="38"/>
      <c r="Q61" s="39"/>
      <c r="R61" s="39"/>
      <c r="S61" s="266"/>
      <c r="T61" s="266"/>
      <c r="U61" s="266"/>
      <c r="V61" s="266"/>
      <c r="W61" s="266"/>
      <c r="X61" s="266"/>
    </row>
    <row r="62" spans="1:24" x14ac:dyDescent="0.25">
      <c r="A62" s="17"/>
      <c r="B62" s="412"/>
      <c r="C62" s="411"/>
      <c r="D62" s="321" t="s">
        <v>42</v>
      </c>
      <c r="E62" s="319"/>
      <c r="F62" s="291"/>
      <c r="G62" s="376"/>
      <c r="H62" s="369"/>
      <c r="I62" s="40">
        <f>ROUND(IF((G62*$O$7)+G62&gt;=$O$9,IF(O9&lt;=0,(G62*$O$7)+G62,O9),(G62*$O$7)+G62),0)</f>
        <v>0</v>
      </c>
      <c r="J62" s="339"/>
      <c r="K62" s="40">
        <f>ROUND(IF((I62*$O$7)+I62&gt;=$O$9,IF(O9&lt;=0,(I62*$O$7)+I62,O9),(I62*$O$7)+I62),0)</f>
        <v>0</v>
      </c>
      <c r="L62" s="339"/>
      <c r="M62" s="40">
        <f>ROUND(IF((K62*$O$7)+K62&gt;=$O$9,IF(O9&lt;=0,(K62*$O$7)+K62,O9),(K62*$O$7)+K62),0)</f>
        <v>0</v>
      </c>
      <c r="N62" s="339"/>
      <c r="O62" s="40">
        <f>ROUND(IF((M62*$O$7)+M62&gt;=$O$9,IF(O9&lt;=0,(M62*$O$7)+M62,O9),(M62*$O$7)+M62),0)</f>
        <v>0</v>
      </c>
      <c r="P62" s="38"/>
      <c r="Q62" s="39"/>
      <c r="R62" s="39"/>
      <c r="S62" s="266"/>
      <c r="T62" s="266"/>
      <c r="U62" s="266"/>
      <c r="V62" s="266"/>
      <c r="W62" s="266"/>
      <c r="X62" s="266"/>
    </row>
    <row r="63" spans="1:24" x14ac:dyDescent="0.25">
      <c r="A63" s="17"/>
      <c r="B63" s="41"/>
      <c r="C63" s="42"/>
      <c r="D63" s="50" t="s">
        <v>43</v>
      </c>
      <c r="E63" s="319"/>
      <c r="F63" s="291"/>
      <c r="G63" s="384">
        <f>ROUND(IF(G62&gt;=$O$9,(IF($O$9&lt;=0,G62*G61,$O$9*G61)),G62*G61),0)</f>
        <v>0</v>
      </c>
      <c r="H63" s="340"/>
      <c r="I63" s="384">
        <f t="shared" ref="I63:O63" si="14">ROUND(I62*I61,0)</f>
        <v>0</v>
      </c>
      <c r="J63" s="340"/>
      <c r="K63" s="384">
        <f t="shared" si="14"/>
        <v>0</v>
      </c>
      <c r="L63" s="340"/>
      <c r="M63" s="384">
        <f t="shared" si="14"/>
        <v>0</v>
      </c>
      <c r="N63" s="340"/>
      <c r="O63" s="385">
        <f t="shared" si="14"/>
        <v>0</v>
      </c>
      <c r="P63" s="38"/>
      <c r="Q63" s="39"/>
      <c r="R63" s="39"/>
      <c r="S63" s="266"/>
      <c r="T63" s="266"/>
      <c r="U63" s="266"/>
      <c r="V63" s="266"/>
      <c r="W63" s="266"/>
      <c r="X63" s="266"/>
    </row>
    <row r="64" spans="1:24" x14ac:dyDescent="0.25">
      <c r="A64" s="17"/>
      <c r="B64" s="41"/>
      <c r="C64" s="42"/>
      <c r="D64" s="321" t="s">
        <v>26</v>
      </c>
      <c r="E64" s="319"/>
      <c r="F64" s="409">
        <f>IF($G62&lt;=39999,$U$18,IF(AND($G62&gt;=40000,$G62&lt;=69999),$U$19,IF(AND($G62&gt;=70000,$G62&lt;=149999),$U$20,IF(AND($G62&gt;=150000,$G62&lt;=229999),$U$21,IF(AND($G62&gt;=230000,$G62&lt;=499000),$U$22,IF($G62&gt;=500000,$U$23))))))</f>
        <v>0.41</v>
      </c>
      <c r="G64" s="373">
        <f>ROUND(G63*F64,0)</f>
        <v>0</v>
      </c>
      <c r="H64" s="375">
        <f>$F$64</f>
        <v>0.41</v>
      </c>
      <c r="I64" s="374">
        <f>ROUND(I63*H64,0)</f>
        <v>0</v>
      </c>
      <c r="J64" s="375">
        <f>$F$64</f>
        <v>0.41</v>
      </c>
      <c r="K64" s="374">
        <f>ROUND(K63*J64,0)</f>
        <v>0</v>
      </c>
      <c r="L64" s="375">
        <f>$F$64</f>
        <v>0.41</v>
      </c>
      <c r="M64" s="374">
        <f>ROUND(M63*L64,0)</f>
        <v>0</v>
      </c>
      <c r="N64" s="375">
        <f>$F$64</f>
        <v>0.41</v>
      </c>
      <c r="O64" s="374">
        <f>ROUND(O63*N64,0)</f>
        <v>0</v>
      </c>
      <c r="P64" s="38"/>
      <c r="Q64" s="39"/>
      <c r="R64" s="39"/>
      <c r="S64" s="266"/>
      <c r="T64" s="266"/>
      <c r="U64" s="266"/>
      <c r="V64" s="266"/>
      <c r="W64" s="266"/>
      <c r="X64" s="266"/>
    </row>
    <row r="65" spans="1:24" ht="16.5" x14ac:dyDescent="0.3">
      <c r="A65" s="17"/>
      <c r="B65" s="41"/>
      <c r="C65" s="42"/>
      <c r="D65" s="50" t="s">
        <v>44</v>
      </c>
      <c r="E65" s="320"/>
      <c r="F65" s="297"/>
      <c r="G65" s="45">
        <f t="shared" ref="G65:O65" si="15">ROUND(G63+G64,0)</f>
        <v>0</v>
      </c>
      <c r="H65" s="341"/>
      <c r="I65" s="47">
        <f t="shared" si="15"/>
        <v>0</v>
      </c>
      <c r="J65" s="341"/>
      <c r="K65" s="47">
        <f t="shared" si="15"/>
        <v>0</v>
      </c>
      <c r="L65" s="341"/>
      <c r="M65" s="47">
        <f t="shared" si="15"/>
        <v>0</v>
      </c>
      <c r="N65" s="341"/>
      <c r="O65" s="47">
        <f t="shared" si="15"/>
        <v>0</v>
      </c>
      <c r="P65" s="48"/>
      <c r="Q65" s="46">
        <f>ROUND(G65+I65+K65+M65+O65,0)</f>
        <v>0</v>
      </c>
      <c r="R65" s="46"/>
      <c r="S65" s="266"/>
      <c r="T65" s="266"/>
      <c r="U65" s="266"/>
      <c r="V65" s="266"/>
      <c r="W65" s="266"/>
      <c r="X65" s="266"/>
    </row>
    <row r="66" spans="1:24" ht="6.6" customHeight="1" x14ac:dyDescent="0.3">
      <c r="A66" s="17"/>
      <c r="B66" s="41"/>
      <c r="C66" s="42"/>
      <c r="D66" s="50"/>
      <c r="E66" s="320"/>
      <c r="F66" s="297"/>
      <c r="G66" s="46"/>
      <c r="H66" s="342"/>
      <c r="I66" s="46"/>
      <c r="J66" s="342"/>
      <c r="K66" s="46"/>
      <c r="L66" s="342"/>
      <c r="M66" s="46"/>
      <c r="N66" s="342"/>
      <c r="O66" s="46"/>
      <c r="P66" s="70"/>
      <c r="Q66" s="46"/>
      <c r="R66" s="46"/>
      <c r="S66" s="266"/>
      <c r="T66" s="266"/>
      <c r="U66" s="266"/>
      <c r="V66" s="266"/>
      <c r="W66" s="266"/>
      <c r="X66" s="266"/>
    </row>
    <row r="67" spans="1:24" ht="16.5" x14ac:dyDescent="0.3">
      <c r="A67" s="17"/>
      <c r="B67" s="62" t="s">
        <v>104</v>
      </c>
      <c r="C67" s="42"/>
      <c r="D67" s="396"/>
      <c r="E67" s="320"/>
      <c r="F67" s="297"/>
      <c r="G67" s="63">
        <f>'Add''l Personnel'!$G$64</f>
        <v>0</v>
      </c>
      <c r="H67" s="342"/>
      <c r="I67" s="63">
        <f>'Add''l Personnel'!$I$64</f>
        <v>0</v>
      </c>
      <c r="J67" s="342"/>
      <c r="K67" s="63">
        <f>'Add''l Personnel'!$K$64</f>
        <v>0</v>
      </c>
      <c r="L67" s="342"/>
      <c r="M67" s="63">
        <f>'Add''l Personnel'!$M$64</f>
        <v>0</v>
      </c>
      <c r="N67" s="342"/>
      <c r="O67" s="63">
        <f>'Add''l Personnel'!$O$64</f>
        <v>0</v>
      </c>
      <c r="P67" s="70"/>
      <c r="Q67" s="46"/>
      <c r="R67" s="46"/>
      <c r="S67" s="266"/>
      <c r="T67" s="266"/>
      <c r="U67" s="266"/>
      <c r="V67" s="266"/>
      <c r="W67" s="266"/>
      <c r="X67" s="266"/>
    </row>
    <row r="68" spans="1:24" ht="16.5" x14ac:dyDescent="0.3">
      <c r="A68" s="17"/>
      <c r="B68" s="65" t="s">
        <v>51</v>
      </c>
      <c r="C68" s="42"/>
      <c r="D68" s="50"/>
      <c r="E68" s="320"/>
      <c r="F68" s="297"/>
      <c r="G68" s="46">
        <f>ROUND(G53+G59+G65+G67,0)</f>
        <v>0</v>
      </c>
      <c r="H68" s="342"/>
      <c r="I68" s="46">
        <f>ROUND(I53+I59+I65+I67,0)</f>
        <v>0</v>
      </c>
      <c r="J68" s="342"/>
      <c r="K68" s="46">
        <f>ROUND(K53+K59+K65+K67,0)</f>
        <v>0</v>
      </c>
      <c r="L68" s="342"/>
      <c r="M68" s="46">
        <f>ROUND(M53+M59+M65+M67,0)</f>
        <v>0</v>
      </c>
      <c r="N68" s="342"/>
      <c r="O68" s="46">
        <f>ROUND(O53+O59+O65+O67,0)</f>
        <v>0</v>
      </c>
      <c r="P68" s="70"/>
      <c r="Q68" s="46"/>
      <c r="R68" s="46"/>
      <c r="S68" s="266"/>
      <c r="T68" s="266"/>
      <c r="U68" s="266"/>
      <c r="V68" s="266"/>
      <c r="W68" s="266"/>
      <c r="X68" s="266"/>
    </row>
    <row r="69" spans="1:24" ht="7.15" customHeight="1" x14ac:dyDescent="0.3">
      <c r="A69" s="17"/>
      <c r="B69" s="65"/>
      <c r="C69" s="42"/>
      <c r="D69" s="50"/>
      <c r="E69" s="320"/>
      <c r="F69" s="297"/>
      <c r="G69" s="46"/>
      <c r="H69" s="342"/>
      <c r="I69" s="46"/>
      <c r="J69" s="342"/>
      <c r="K69" s="46"/>
      <c r="L69" s="342"/>
      <c r="M69" s="46"/>
      <c r="N69" s="342"/>
      <c r="O69" s="46"/>
      <c r="P69" s="70"/>
      <c r="Q69" s="46"/>
      <c r="R69" s="46"/>
      <c r="S69" s="266"/>
      <c r="T69" s="266"/>
      <c r="U69" s="266"/>
      <c r="V69" s="266"/>
      <c r="W69" s="266"/>
      <c r="X69" s="266"/>
    </row>
    <row r="70" spans="1:24" ht="16.5" x14ac:dyDescent="0.3">
      <c r="A70" s="17"/>
      <c r="B70" s="62" t="s">
        <v>107</v>
      </c>
      <c r="C70" s="42"/>
      <c r="D70" s="50"/>
      <c r="E70" s="320"/>
      <c r="F70" s="297"/>
      <c r="G70" s="63">
        <f>'Add''l Personnel'!$G$66</f>
        <v>0</v>
      </c>
      <c r="H70" s="342"/>
      <c r="I70" s="63">
        <f>'Add''l Personnel'!$I$66</f>
        <v>0</v>
      </c>
      <c r="J70" s="342"/>
      <c r="K70" s="63">
        <f>'Add''l Personnel'!$K$66</f>
        <v>0</v>
      </c>
      <c r="L70" s="342"/>
      <c r="M70" s="63">
        <f>'Add''l Personnel'!$M$66</f>
        <v>0</v>
      </c>
      <c r="N70" s="342"/>
      <c r="O70" s="63">
        <f>'Add''l Personnel'!$O$66</f>
        <v>0</v>
      </c>
      <c r="P70" s="70"/>
      <c r="Q70" s="46"/>
      <c r="R70" s="46"/>
      <c r="S70" s="266"/>
      <c r="T70" s="266"/>
      <c r="U70" s="266"/>
      <c r="V70" s="266"/>
      <c r="W70" s="266"/>
      <c r="X70" s="266"/>
    </row>
    <row r="71" spans="1:24" s="61" customFormat="1" ht="16.5" x14ac:dyDescent="0.3">
      <c r="A71" s="53"/>
      <c r="B71" s="71" t="s">
        <v>52</v>
      </c>
      <c r="C71" s="53"/>
      <c r="D71" s="53"/>
      <c r="E71" s="93"/>
      <c r="F71" s="298"/>
      <c r="G71" s="46">
        <f>ROUND(G18+G24+G30+G36+G42+G52+G58+G64+G70,0)</f>
        <v>0</v>
      </c>
      <c r="H71" s="342"/>
      <c r="I71" s="46">
        <f>ROUND(I18+I24+I30+I36+I42+I52+I58+I64+I70,0)</f>
        <v>0</v>
      </c>
      <c r="J71" s="342"/>
      <c r="K71" s="46">
        <f>ROUND(K18+K24+K30+K36+K42+K52+K58+K64+K70,0)</f>
        <v>0</v>
      </c>
      <c r="L71" s="342"/>
      <c r="M71" s="46">
        <f>ROUND(M18+M24+M30+M36+M42+M52+M58+M64+M70,0)</f>
        <v>0</v>
      </c>
      <c r="N71" s="342"/>
      <c r="O71" s="46">
        <f>ROUND(O18+O24+O30+O36+O42+O52+O58+O64+O70,0)</f>
        <v>0</v>
      </c>
      <c r="P71" s="72"/>
      <c r="Q71" s="46"/>
      <c r="R71" s="46"/>
      <c r="S71" s="272"/>
      <c r="T71" s="272"/>
      <c r="U71" s="272"/>
      <c r="V71" s="272"/>
      <c r="W71" s="272"/>
      <c r="X71" s="272"/>
    </row>
    <row r="72" spans="1:24" ht="10.15" customHeight="1" x14ac:dyDescent="0.25">
      <c r="A72" s="17"/>
      <c r="B72" s="35"/>
      <c r="C72" s="17"/>
      <c r="D72" s="17"/>
      <c r="E72" s="102"/>
      <c r="F72" s="296"/>
      <c r="G72" s="67"/>
      <c r="H72" s="344"/>
      <c r="I72" s="67"/>
      <c r="J72" s="344"/>
      <c r="K72" s="67"/>
      <c r="L72" s="344"/>
      <c r="M72" s="67"/>
      <c r="N72" s="344"/>
      <c r="O72" s="67"/>
      <c r="P72" s="38"/>
      <c r="Q72" s="69"/>
      <c r="R72" s="69"/>
      <c r="S72" s="266"/>
      <c r="T72" s="266"/>
      <c r="U72" s="266"/>
      <c r="V72" s="266"/>
      <c r="W72" s="266"/>
      <c r="X72" s="266"/>
    </row>
    <row r="73" spans="1:24" s="61" customFormat="1" ht="16.5" x14ac:dyDescent="0.3">
      <c r="A73" s="81"/>
      <c r="B73" s="81" t="s">
        <v>53</v>
      </c>
      <c r="C73" s="81"/>
      <c r="D73" s="372"/>
      <c r="E73" s="93"/>
      <c r="F73" s="305"/>
      <c r="G73" s="95">
        <f>ROUND(G46+G68,0)</f>
        <v>0</v>
      </c>
      <c r="H73" s="351"/>
      <c r="I73" s="95">
        <f>ROUND(I46+I68,0)</f>
        <v>0</v>
      </c>
      <c r="J73" s="351"/>
      <c r="K73" s="95">
        <f>ROUND(K46+K68,0)</f>
        <v>0</v>
      </c>
      <c r="L73" s="351"/>
      <c r="M73" s="95">
        <f>ROUND(M46+M68,0)</f>
        <v>0</v>
      </c>
      <c r="N73" s="351"/>
      <c r="O73" s="94">
        <f>ROUND(O46+O68,0)</f>
        <v>0</v>
      </c>
      <c r="P73" s="72"/>
      <c r="Q73" s="95">
        <f>ROUND(G73+I73+K73+M73+O73,0)</f>
        <v>0</v>
      </c>
      <c r="R73" s="46"/>
      <c r="S73" s="272"/>
      <c r="T73" s="272"/>
      <c r="U73" s="272"/>
      <c r="V73" s="272"/>
      <c r="W73" s="272"/>
      <c r="X73" s="272"/>
    </row>
    <row r="74" spans="1:24" s="61" customFormat="1" ht="17.25" thickBot="1" x14ac:dyDescent="0.35">
      <c r="A74" s="53"/>
      <c r="B74" s="53"/>
      <c r="C74" s="53"/>
      <c r="D74" s="53"/>
      <c r="E74" s="55"/>
      <c r="F74" s="370"/>
      <c r="G74" s="46"/>
      <c r="H74" s="341"/>
      <c r="I74" s="46"/>
      <c r="J74" s="341"/>
      <c r="K74" s="46"/>
      <c r="L74" s="341"/>
      <c r="M74" s="46"/>
      <c r="N74" s="341"/>
      <c r="O74" s="46"/>
      <c r="P74" s="371"/>
      <c r="Q74" s="46"/>
      <c r="R74" s="46"/>
      <c r="S74" s="272"/>
      <c r="T74" s="272"/>
      <c r="U74" s="272"/>
      <c r="V74" s="272"/>
      <c r="W74" s="272"/>
      <c r="X74" s="272"/>
    </row>
    <row r="75" spans="1:24" s="76" customFormat="1" x14ac:dyDescent="0.25">
      <c r="A75" s="73" t="s">
        <v>55</v>
      </c>
      <c r="B75" s="73"/>
      <c r="C75" s="73"/>
      <c r="D75" s="73"/>
      <c r="E75" s="300"/>
      <c r="F75" s="300"/>
      <c r="G75" s="74"/>
      <c r="H75" s="345"/>
      <c r="I75" s="74"/>
      <c r="J75" s="345"/>
      <c r="K75" s="74"/>
      <c r="L75" s="345"/>
      <c r="M75" s="74"/>
      <c r="N75" s="345"/>
      <c r="O75" s="74"/>
      <c r="P75" s="74"/>
      <c r="Q75" s="75"/>
      <c r="R75" s="406"/>
      <c r="S75" s="274"/>
      <c r="T75" s="274"/>
      <c r="U75" s="274"/>
      <c r="V75" s="274"/>
      <c r="W75" s="274"/>
      <c r="X75" s="274"/>
    </row>
    <row r="76" spans="1:24" x14ac:dyDescent="0.25">
      <c r="A76" s="17"/>
      <c r="B76" s="422" t="s">
        <v>5</v>
      </c>
      <c r="C76" s="422"/>
      <c r="D76" s="422"/>
      <c r="E76" s="77"/>
      <c r="F76" s="301"/>
      <c r="G76" s="163">
        <v>0</v>
      </c>
      <c r="H76" s="346"/>
      <c r="I76" s="163">
        <v>0</v>
      </c>
      <c r="J76" s="346"/>
      <c r="K76" s="163">
        <v>0</v>
      </c>
      <c r="L76" s="346"/>
      <c r="M76" s="163">
        <v>0</v>
      </c>
      <c r="N76" s="346"/>
      <c r="O76" s="163">
        <v>0</v>
      </c>
      <c r="P76" s="78"/>
      <c r="Q76" s="69"/>
      <c r="R76" s="69"/>
      <c r="S76" s="266"/>
      <c r="T76" s="266"/>
      <c r="U76" s="266"/>
      <c r="V76" s="266"/>
      <c r="W76" s="266"/>
      <c r="X76" s="266"/>
    </row>
    <row r="77" spans="1:24" x14ac:dyDescent="0.25">
      <c r="A77" s="17"/>
      <c r="B77" s="425" t="s">
        <v>6</v>
      </c>
      <c r="C77" s="425"/>
      <c r="D77" s="425"/>
      <c r="E77" s="77"/>
      <c r="F77" s="302"/>
      <c r="G77" s="164"/>
      <c r="H77" s="347"/>
      <c r="I77" s="164"/>
      <c r="J77" s="347"/>
      <c r="K77" s="164"/>
      <c r="L77" s="347"/>
      <c r="M77" s="164"/>
      <c r="N77" s="347"/>
      <c r="O77" s="164"/>
      <c r="P77" s="79"/>
      <c r="Q77" s="80"/>
      <c r="R77" s="80"/>
      <c r="S77" s="266"/>
      <c r="T77" s="266"/>
      <c r="U77" s="266"/>
      <c r="V77" s="266"/>
      <c r="W77" s="266"/>
      <c r="X77" s="266"/>
    </row>
    <row r="78" spans="1:24" x14ac:dyDescent="0.25">
      <c r="A78" s="17"/>
      <c r="B78" s="425" t="s">
        <v>101</v>
      </c>
      <c r="C78" s="425"/>
      <c r="D78" s="425"/>
      <c r="E78" s="77"/>
      <c r="F78" s="302"/>
      <c r="G78" s="164"/>
      <c r="H78" s="347"/>
      <c r="I78" s="164"/>
      <c r="J78" s="347"/>
      <c r="K78" s="164"/>
      <c r="L78" s="347"/>
      <c r="M78" s="164"/>
      <c r="N78" s="347"/>
      <c r="O78" s="164"/>
      <c r="P78" s="79"/>
      <c r="Q78" s="80"/>
      <c r="R78" s="80"/>
      <c r="S78" s="266"/>
      <c r="T78" s="266"/>
      <c r="U78" s="266"/>
      <c r="V78" s="266"/>
      <c r="W78" s="266"/>
      <c r="X78" s="266"/>
    </row>
    <row r="79" spans="1:24" s="53" customFormat="1" ht="17.25" thickBot="1" x14ac:dyDescent="0.35">
      <c r="A79" s="81"/>
      <c r="B79" s="82" t="s">
        <v>54</v>
      </c>
      <c r="C79" s="82"/>
      <c r="D79" s="82"/>
      <c r="E79" s="323"/>
      <c r="F79" s="303"/>
      <c r="G79" s="83">
        <f>ROUND(SUM(G76:G78),0)</f>
        <v>0</v>
      </c>
      <c r="H79" s="348"/>
      <c r="I79" s="83">
        <f>ROUND(SUM(I76:I78),0)</f>
        <v>0</v>
      </c>
      <c r="J79" s="348"/>
      <c r="K79" s="83">
        <f>ROUND(SUM(K76:K78),0)</f>
        <v>0</v>
      </c>
      <c r="L79" s="348"/>
      <c r="M79" s="83">
        <f>ROUND(SUM(M76:M78),0)</f>
        <v>0</v>
      </c>
      <c r="N79" s="348"/>
      <c r="O79" s="83">
        <f>ROUND(SUM(O76:O78),0)</f>
        <v>0</v>
      </c>
      <c r="P79" s="84"/>
      <c r="Q79" s="85">
        <f>ROUND(SUM(G79:O79),0)</f>
        <v>0</v>
      </c>
      <c r="R79" s="407"/>
      <c r="S79" s="273"/>
      <c r="T79" s="273"/>
      <c r="U79" s="273"/>
      <c r="V79" s="273"/>
      <c r="W79" s="273"/>
      <c r="X79" s="273"/>
    </row>
    <row r="80" spans="1:24" s="17" customFormat="1" x14ac:dyDescent="0.25">
      <c r="A80" s="86" t="s">
        <v>56</v>
      </c>
      <c r="B80" s="87"/>
      <c r="C80" s="87"/>
      <c r="D80" s="87"/>
      <c r="E80" s="23"/>
      <c r="F80" s="294"/>
      <c r="G80" s="88"/>
      <c r="H80" s="338"/>
      <c r="I80" s="88"/>
      <c r="J80" s="349"/>
      <c r="K80" s="89"/>
      <c r="L80" s="338"/>
      <c r="M80" s="88"/>
      <c r="N80" s="338"/>
      <c r="O80" s="88"/>
      <c r="P80" s="24"/>
      <c r="Q80" s="90"/>
      <c r="R80" s="69"/>
      <c r="S80" s="275"/>
      <c r="T80" s="275"/>
      <c r="U80" s="275"/>
      <c r="V80" s="275"/>
      <c r="W80" s="275"/>
      <c r="X80" s="275"/>
    </row>
    <row r="81" spans="1:24" x14ac:dyDescent="0.25">
      <c r="A81" s="91"/>
      <c r="B81" s="426" t="s">
        <v>3</v>
      </c>
      <c r="C81" s="426"/>
      <c r="D81" s="426"/>
      <c r="E81" s="102"/>
      <c r="F81" s="304"/>
      <c r="G81" s="166">
        <v>0</v>
      </c>
      <c r="H81" s="350"/>
      <c r="I81" s="166">
        <f>$G$81</f>
        <v>0</v>
      </c>
      <c r="J81" s="350"/>
      <c r="K81" s="166">
        <f>$G$81</f>
        <v>0</v>
      </c>
      <c r="L81" s="350"/>
      <c r="M81" s="166">
        <f>$G$81</f>
        <v>0</v>
      </c>
      <c r="N81" s="350"/>
      <c r="O81" s="166">
        <f>$G$81</f>
        <v>0</v>
      </c>
      <c r="P81" s="38"/>
      <c r="Q81" s="69"/>
      <c r="R81" s="69"/>
      <c r="S81" s="266"/>
      <c r="T81" s="266"/>
      <c r="U81" s="266"/>
      <c r="V81" s="266"/>
      <c r="W81" s="266"/>
      <c r="X81" s="266"/>
    </row>
    <row r="82" spans="1:24" x14ac:dyDescent="0.25">
      <c r="A82" s="17"/>
      <c r="B82" s="423" t="s">
        <v>4</v>
      </c>
      <c r="C82" s="423"/>
      <c r="D82" s="423"/>
      <c r="E82" s="102"/>
      <c r="F82" s="296"/>
      <c r="G82" s="167">
        <v>0</v>
      </c>
      <c r="H82" s="344"/>
      <c r="I82" s="167">
        <f>$G$82</f>
        <v>0</v>
      </c>
      <c r="J82" s="344"/>
      <c r="K82" s="167">
        <f>$G$82</f>
        <v>0</v>
      </c>
      <c r="L82" s="344"/>
      <c r="M82" s="167">
        <f>$G$82</f>
        <v>0</v>
      </c>
      <c r="N82" s="344"/>
      <c r="O82" s="167">
        <f>$G$82</f>
        <v>0</v>
      </c>
      <c r="P82" s="38"/>
      <c r="Q82" s="69"/>
      <c r="R82" s="69"/>
      <c r="S82" s="266"/>
      <c r="T82" s="266"/>
      <c r="U82" s="266"/>
      <c r="V82" s="266"/>
      <c r="W82" s="266"/>
      <c r="X82" s="266"/>
    </row>
    <row r="83" spans="1:24" s="61" customFormat="1" ht="17.25" thickBot="1" x14ac:dyDescent="0.35">
      <c r="A83" s="92"/>
      <c r="B83" s="81" t="s">
        <v>54</v>
      </c>
      <c r="C83" s="81"/>
      <c r="D83" s="81"/>
      <c r="E83" s="93"/>
      <c r="F83" s="305"/>
      <c r="G83" s="94">
        <f>ROUND(SUM(G81:G82),0)</f>
        <v>0</v>
      </c>
      <c r="H83" s="351"/>
      <c r="I83" s="94">
        <f>ROUND(SUM(I81:I82),0)</f>
        <v>0</v>
      </c>
      <c r="J83" s="351"/>
      <c r="K83" s="94">
        <f>ROUND(SUM(K81:K82),0)</f>
        <v>0</v>
      </c>
      <c r="L83" s="351"/>
      <c r="M83" s="94">
        <f>ROUND(SUM(M81:M82),0)</f>
        <v>0</v>
      </c>
      <c r="N83" s="351"/>
      <c r="O83" s="94">
        <f>ROUND(SUM(O81:O82),0)</f>
        <v>0</v>
      </c>
      <c r="P83" s="72"/>
      <c r="Q83" s="95">
        <f>ROUND(SUM(G83:O83),0)</f>
        <v>0</v>
      </c>
      <c r="R83" s="46"/>
      <c r="S83" s="272"/>
      <c r="T83" s="272"/>
      <c r="U83" s="272"/>
      <c r="V83" s="272"/>
      <c r="W83" s="272"/>
      <c r="X83" s="272"/>
    </row>
    <row r="84" spans="1:24" s="61" customFormat="1" x14ac:dyDescent="0.25">
      <c r="A84" s="86" t="s">
        <v>68</v>
      </c>
      <c r="B84" s="87"/>
      <c r="C84" s="87"/>
      <c r="D84" s="87"/>
      <c r="E84" s="18"/>
      <c r="F84" s="294"/>
      <c r="G84" s="88"/>
      <c r="H84" s="338"/>
      <c r="I84" s="88"/>
      <c r="J84" s="349"/>
      <c r="K84" s="89"/>
      <c r="L84" s="338"/>
      <c r="M84" s="88"/>
      <c r="N84" s="338"/>
      <c r="O84" s="88"/>
      <c r="P84" s="24"/>
      <c r="Q84" s="90"/>
      <c r="R84" s="69"/>
      <c r="S84" s="272"/>
      <c r="T84" s="272"/>
      <c r="U84" s="272"/>
      <c r="V84" s="272"/>
      <c r="W84" s="272"/>
      <c r="X84" s="272"/>
    </row>
    <row r="85" spans="1:24" s="100" customFormat="1" x14ac:dyDescent="0.25">
      <c r="A85" s="96"/>
      <c r="B85" s="424" t="s">
        <v>36</v>
      </c>
      <c r="C85" s="424"/>
      <c r="D85" s="424"/>
      <c r="E85" s="324"/>
      <c r="F85" s="301"/>
      <c r="G85" s="168"/>
      <c r="H85" s="346"/>
      <c r="I85" s="168"/>
      <c r="J85" s="346"/>
      <c r="K85" s="168"/>
      <c r="L85" s="346"/>
      <c r="M85" s="168"/>
      <c r="N85" s="346"/>
      <c r="O85" s="168"/>
      <c r="P85" s="98"/>
      <c r="Q85" s="99"/>
      <c r="R85" s="99"/>
      <c r="S85" s="276"/>
      <c r="T85" s="276"/>
      <c r="U85" s="276"/>
      <c r="V85" s="276"/>
      <c r="W85" s="276"/>
      <c r="X85" s="276"/>
    </row>
    <row r="86" spans="1:24" s="61" customFormat="1" ht="17.25" thickBot="1" x14ac:dyDescent="0.35">
      <c r="A86" s="92"/>
      <c r="B86" s="92" t="s">
        <v>54</v>
      </c>
      <c r="C86" s="92"/>
      <c r="D86" s="92"/>
      <c r="E86" s="93"/>
      <c r="F86" s="306"/>
      <c r="G86" s="94">
        <f>ROUND(SUM(G85:G85),0)</f>
        <v>0</v>
      </c>
      <c r="H86" s="351"/>
      <c r="I86" s="94">
        <f>ROUND(SUM(I85:I85),0)</f>
        <v>0</v>
      </c>
      <c r="J86" s="351"/>
      <c r="K86" s="94">
        <f>ROUND(SUM(K85:K85),0)</f>
        <v>0</v>
      </c>
      <c r="L86" s="351"/>
      <c r="M86" s="94">
        <f>ROUND(SUM(M85:M85),0)</f>
        <v>0</v>
      </c>
      <c r="N86" s="351"/>
      <c r="O86" s="94">
        <f>ROUND(SUM(O85:O85),0)</f>
        <v>0</v>
      </c>
      <c r="P86" s="72"/>
      <c r="Q86" s="95">
        <f>ROUND(SUM(G86:O86),0)</f>
        <v>0</v>
      </c>
      <c r="R86" s="46"/>
      <c r="S86" s="272"/>
      <c r="T86" s="272"/>
      <c r="U86" s="272"/>
      <c r="V86" s="272"/>
      <c r="W86" s="272"/>
      <c r="X86" s="272"/>
    </row>
    <row r="87" spans="1:24" x14ac:dyDescent="0.25">
      <c r="A87" s="73" t="s">
        <v>57</v>
      </c>
      <c r="B87" s="22"/>
      <c r="C87" s="22"/>
      <c r="D87" s="22"/>
      <c r="E87" s="18"/>
      <c r="F87" s="307"/>
      <c r="G87" s="89"/>
      <c r="H87" s="349"/>
      <c r="I87" s="89"/>
      <c r="J87" s="349"/>
      <c r="K87" s="89"/>
      <c r="L87" s="349"/>
      <c r="M87" s="89"/>
      <c r="N87" s="349"/>
      <c r="O87" s="89"/>
      <c r="P87" s="24"/>
      <c r="Q87" s="101"/>
      <c r="R87" s="69"/>
      <c r="S87" s="266"/>
      <c r="T87" s="266"/>
      <c r="U87" s="266"/>
      <c r="V87" s="266"/>
      <c r="W87" s="266"/>
      <c r="X87" s="266"/>
    </row>
    <row r="88" spans="1:24" x14ac:dyDescent="0.25">
      <c r="A88" s="17"/>
      <c r="B88" s="35" t="s">
        <v>31</v>
      </c>
      <c r="C88" s="17"/>
      <c r="D88" s="17"/>
      <c r="E88" s="102"/>
      <c r="F88" s="296"/>
      <c r="G88" s="103"/>
      <c r="H88" s="344"/>
      <c r="I88" s="103"/>
      <c r="J88" s="344"/>
      <c r="K88" s="103"/>
      <c r="L88" s="344"/>
      <c r="M88" s="104"/>
      <c r="N88" s="344"/>
      <c r="O88" s="103"/>
      <c r="P88" s="68"/>
      <c r="Q88" s="69"/>
      <c r="R88" s="69"/>
      <c r="S88" s="266"/>
      <c r="T88" s="266"/>
      <c r="U88" s="266"/>
      <c r="V88" s="266"/>
      <c r="W88" s="266"/>
      <c r="X88" s="266"/>
    </row>
    <row r="89" spans="1:24" x14ac:dyDescent="0.25">
      <c r="A89" s="17"/>
      <c r="B89" s="420" t="s">
        <v>36</v>
      </c>
      <c r="C89" s="420"/>
      <c r="D89" s="420"/>
      <c r="E89" s="102"/>
      <c r="F89" s="296"/>
      <c r="G89" s="169">
        <v>0</v>
      </c>
      <c r="H89" s="344"/>
      <c r="I89" s="169">
        <f>$G$89</f>
        <v>0</v>
      </c>
      <c r="J89" s="344"/>
      <c r="K89" s="169">
        <f>$G$89</f>
        <v>0</v>
      </c>
      <c r="L89" s="344"/>
      <c r="M89" s="169">
        <f>$G$89</f>
        <v>0</v>
      </c>
      <c r="N89" s="344"/>
      <c r="O89" s="169">
        <f>$G$89</f>
        <v>0</v>
      </c>
      <c r="P89" s="38"/>
      <c r="Q89" s="69"/>
      <c r="R89" s="69"/>
      <c r="S89" s="266"/>
      <c r="T89" s="266"/>
      <c r="U89" s="266"/>
      <c r="V89" s="266"/>
      <c r="W89" s="266"/>
      <c r="X89" s="266"/>
    </row>
    <row r="90" spans="1:24" x14ac:dyDescent="0.25">
      <c r="A90" s="17"/>
      <c r="B90" s="420" t="s">
        <v>37</v>
      </c>
      <c r="C90" s="420"/>
      <c r="D90" s="420"/>
      <c r="E90" s="102"/>
      <c r="F90" s="296"/>
      <c r="G90" s="169">
        <v>0</v>
      </c>
      <c r="H90" s="344"/>
      <c r="I90" s="169">
        <f>$G$90</f>
        <v>0</v>
      </c>
      <c r="J90" s="344"/>
      <c r="K90" s="169">
        <f>$G$90</f>
        <v>0</v>
      </c>
      <c r="L90" s="344"/>
      <c r="M90" s="169">
        <f>$G$90</f>
        <v>0</v>
      </c>
      <c r="N90" s="344"/>
      <c r="O90" s="169">
        <f>$G$90</f>
        <v>0</v>
      </c>
      <c r="P90" s="38"/>
      <c r="Q90" s="69"/>
      <c r="R90" s="69"/>
      <c r="S90" s="266"/>
      <c r="T90" s="266"/>
      <c r="U90" s="266"/>
      <c r="V90" s="266"/>
      <c r="W90" s="266"/>
      <c r="X90" s="266"/>
    </row>
    <row r="91" spans="1:24" x14ac:dyDescent="0.25">
      <c r="A91" s="17"/>
      <c r="B91" s="420" t="s">
        <v>38</v>
      </c>
      <c r="C91" s="420"/>
      <c r="D91" s="420"/>
      <c r="E91" s="102"/>
      <c r="F91" s="296"/>
      <c r="G91" s="169">
        <v>0</v>
      </c>
      <c r="H91" s="344"/>
      <c r="I91" s="169">
        <f>$G$91</f>
        <v>0</v>
      </c>
      <c r="J91" s="344"/>
      <c r="K91" s="169">
        <f>$G$91</f>
        <v>0</v>
      </c>
      <c r="L91" s="344"/>
      <c r="M91" s="169">
        <f>$G$91</f>
        <v>0</v>
      </c>
      <c r="N91" s="344"/>
      <c r="O91" s="169">
        <f>$G$91</f>
        <v>0</v>
      </c>
      <c r="P91" s="38"/>
      <c r="Q91" s="69"/>
      <c r="R91" s="69"/>
      <c r="S91" s="266"/>
      <c r="T91" s="266"/>
      <c r="U91" s="266"/>
      <c r="V91" s="266"/>
      <c r="W91" s="266"/>
      <c r="X91" s="266"/>
    </row>
    <row r="92" spans="1:24" x14ac:dyDescent="0.25">
      <c r="A92" s="17"/>
      <c r="B92" s="420" t="s">
        <v>39</v>
      </c>
      <c r="C92" s="420"/>
      <c r="D92" s="420"/>
      <c r="E92" s="102"/>
      <c r="F92" s="296"/>
      <c r="G92" s="169">
        <v>0</v>
      </c>
      <c r="H92" s="344"/>
      <c r="I92" s="169">
        <f>$G$92</f>
        <v>0</v>
      </c>
      <c r="J92" s="344"/>
      <c r="K92" s="169">
        <f>$G$92</f>
        <v>0</v>
      </c>
      <c r="L92" s="344"/>
      <c r="M92" s="169">
        <f>$G$92</f>
        <v>0</v>
      </c>
      <c r="N92" s="344"/>
      <c r="O92" s="169">
        <f>$G$92</f>
        <v>0</v>
      </c>
      <c r="P92" s="38"/>
      <c r="Q92" s="69"/>
      <c r="R92" s="69"/>
      <c r="S92" s="266"/>
      <c r="T92" s="266"/>
      <c r="U92" s="266"/>
      <c r="V92" s="266"/>
      <c r="W92" s="266"/>
      <c r="X92" s="266"/>
    </row>
    <row r="93" spans="1:24" x14ac:dyDescent="0.25">
      <c r="A93" s="17"/>
      <c r="B93" s="420" t="s">
        <v>40</v>
      </c>
      <c r="C93" s="420"/>
      <c r="D93" s="420"/>
      <c r="E93" s="102"/>
      <c r="F93" s="296"/>
      <c r="G93" s="167">
        <v>0</v>
      </c>
      <c r="H93" s="344"/>
      <c r="I93" s="169">
        <f>$G$93</f>
        <v>0</v>
      </c>
      <c r="J93" s="344"/>
      <c r="K93" s="169">
        <f>$G$93</f>
        <v>0</v>
      </c>
      <c r="L93" s="344"/>
      <c r="M93" s="169">
        <f>$G$93</f>
        <v>0</v>
      </c>
      <c r="N93" s="344"/>
      <c r="O93" s="167">
        <f>$G$93</f>
        <v>0</v>
      </c>
      <c r="P93" s="38"/>
      <c r="Q93" s="69"/>
      <c r="R93" s="69"/>
      <c r="S93" s="266"/>
      <c r="T93" s="266"/>
      <c r="U93" s="266"/>
      <c r="V93" s="266"/>
      <c r="W93" s="266"/>
      <c r="X93" s="266"/>
    </row>
    <row r="94" spans="1:24" s="110" customFormat="1" ht="17.25" x14ac:dyDescent="0.3">
      <c r="A94" s="105"/>
      <c r="B94" s="106" t="s">
        <v>7</v>
      </c>
      <c r="C94" s="105"/>
      <c r="D94" s="105"/>
      <c r="E94" s="325"/>
      <c r="F94" s="296"/>
      <c r="G94" s="107">
        <f>ROUND(SUM(G89:G93),0)</f>
        <v>0</v>
      </c>
      <c r="H94" s="352"/>
      <c r="I94" s="107">
        <f>ROUND(SUM(I89:I93),0)</f>
        <v>0</v>
      </c>
      <c r="J94" s="352"/>
      <c r="K94" s="107">
        <f>ROUND(SUM(K89:K93),0)</f>
        <v>0</v>
      </c>
      <c r="L94" s="352"/>
      <c r="M94" s="107">
        <f>ROUND(SUM(M89:M93),0)</f>
        <v>0</v>
      </c>
      <c r="N94" s="352"/>
      <c r="O94" s="107">
        <f>ROUND(SUM(O89:O93),0)</f>
        <v>0</v>
      </c>
      <c r="P94" s="108"/>
      <c r="Q94" s="109">
        <f>ROUND(SUM(G94:O94),0)</f>
        <v>0</v>
      </c>
      <c r="R94" s="109"/>
      <c r="S94" s="277"/>
      <c r="T94" s="277"/>
      <c r="U94" s="277"/>
      <c r="V94" s="277"/>
      <c r="W94" s="277"/>
      <c r="X94" s="277"/>
    </row>
    <row r="95" spans="1:24" ht="9.6" customHeight="1" x14ac:dyDescent="0.25">
      <c r="A95" s="17"/>
      <c r="B95" s="106"/>
      <c r="C95" s="17"/>
      <c r="D95" s="17"/>
      <c r="E95" s="102"/>
      <c r="F95" s="296"/>
      <c r="G95" s="103"/>
      <c r="H95" s="344"/>
      <c r="I95" s="103"/>
      <c r="J95" s="344"/>
      <c r="K95" s="103"/>
      <c r="L95" s="344"/>
      <c r="M95" s="103"/>
      <c r="N95" s="344"/>
      <c r="O95" s="103"/>
      <c r="P95" s="38"/>
      <c r="Q95" s="69"/>
      <c r="R95" s="69"/>
      <c r="S95" s="266"/>
      <c r="T95" s="266"/>
      <c r="U95" s="266"/>
      <c r="V95" s="266"/>
      <c r="W95" s="266"/>
      <c r="X95" s="266"/>
    </row>
    <row r="96" spans="1:24" x14ac:dyDescent="0.25">
      <c r="A96" s="17"/>
      <c r="B96" s="111" t="s">
        <v>32</v>
      </c>
      <c r="C96" s="17"/>
      <c r="D96" s="17"/>
      <c r="E96" s="102"/>
      <c r="F96" s="296"/>
      <c r="G96" s="103"/>
      <c r="H96" s="344"/>
      <c r="I96" s="103"/>
      <c r="J96" s="344"/>
      <c r="K96" s="103"/>
      <c r="L96" s="344"/>
      <c r="M96" s="103"/>
      <c r="N96" s="344"/>
      <c r="O96" s="103"/>
      <c r="P96" s="38"/>
      <c r="Q96" s="69"/>
      <c r="R96" s="69"/>
      <c r="S96" s="266"/>
      <c r="T96" s="266"/>
      <c r="U96" s="266"/>
      <c r="V96" s="266"/>
      <c r="W96" s="266"/>
      <c r="X96" s="266"/>
    </row>
    <row r="97" spans="1:24" ht="17.25" x14ac:dyDescent="0.3">
      <c r="A97" s="17"/>
      <c r="B97" s="420" t="s">
        <v>36</v>
      </c>
      <c r="C97" s="420"/>
      <c r="D97" s="420"/>
      <c r="E97" s="102"/>
      <c r="F97" s="296"/>
      <c r="G97" s="170">
        <v>0</v>
      </c>
      <c r="H97" s="353"/>
      <c r="I97" s="170">
        <f>$G$97</f>
        <v>0</v>
      </c>
      <c r="J97" s="353"/>
      <c r="K97" s="170">
        <f>$G$97</f>
        <v>0</v>
      </c>
      <c r="L97" s="353"/>
      <c r="M97" s="170">
        <f>$G$97</f>
        <v>0</v>
      </c>
      <c r="N97" s="353"/>
      <c r="O97" s="170">
        <f>$G$97</f>
        <v>0</v>
      </c>
      <c r="P97" s="38"/>
      <c r="Q97" s="109">
        <f>ROUND(SUM(G97:P97),0)</f>
        <v>0</v>
      </c>
      <c r="R97" s="109"/>
      <c r="S97" s="266"/>
      <c r="T97" s="266"/>
      <c r="U97" s="266"/>
      <c r="V97" s="266"/>
      <c r="W97" s="266"/>
      <c r="X97" s="266"/>
    </row>
    <row r="98" spans="1:24" ht="9.6" customHeight="1" x14ac:dyDescent="0.25">
      <c r="A98" s="17"/>
      <c r="B98" s="17"/>
      <c r="C98" s="17"/>
      <c r="D98" s="17"/>
      <c r="E98" s="102"/>
      <c r="F98" s="296"/>
      <c r="G98" s="103"/>
      <c r="H98" s="344"/>
      <c r="I98" s="103"/>
      <c r="J98" s="344"/>
      <c r="K98" s="103"/>
      <c r="L98" s="344"/>
      <c r="M98" s="103"/>
      <c r="N98" s="344"/>
      <c r="O98" s="103"/>
      <c r="P98" s="38"/>
      <c r="Q98" s="69"/>
      <c r="R98" s="69"/>
      <c r="S98" s="266"/>
      <c r="T98" s="266"/>
      <c r="U98" s="266"/>
      <c r="V98" s="266"/>
      <c r="W98" s="266"/>
      <c r="X98" s="266"/>
    </row>
    <row r="99" spans="1:24" x14ac:dyDescent="0.25">
      <c r="A99" s="17"/>
      <c r="B99" s="111" t="s">
        <v>33</v>
      </c>
      <c r="C99" s="17"/>
      <c r="D99" s="17"/>
      <c r="E99" s="102"/>
      <c r="F99" s="296"/>
      <c r="G99" s="103"/>
      <c r="H99" s="344"/>
      <c r="I99" s="103"/>
      <c r="J99" s="344"/>
      <c r="K99" s="103"/>
      <c r="L99" s="344"/>
      <c r="M99" s="103"/>
      <c r="N99" s="344"/>
      <c r="O99" s="103"/>
      <c r="P99" s="38"/>
      <c r="Q99" s="69"/>
      <c r="R99" s="69"/>
      <c r="S99" s="266"/>
      <c r="T99" s="266"/>
      <c r="U99" s="266"/>
      <c r="V99" s="266"/>
      <c r="W99" s="266"/>
      <c r="X99" s="266"/>
    </row>
    <row r="100" spans="1:24" x14ac:dyDescent="0.25">
      <c r="A100" s="17"/>
      <c r="B100" s="420" t="s">
        <v>36</v>
      </c>
      <c r="C100" s="420"/>
      <c r="D100" s="420"/>
      <c r="E100" s="102"/>
      <c r="F100" s="296"/>
      <c r="G100" s="169">
        <v>0</v>
      </c>
      <c r="H100" s="353"/>
      <c r="I100" s="169">
        <f>$G$100</f>
        <v>0</v>
      </c>
      <c r="J100" s="353"/>
      <c r="K100" s="169">
        <f>$G$100</f>
        <v>0</v>
      </c>
      <c r="L100" s="353"/>
      <c r="M100" s="169">
        <f>$G$100</f>
        <v>0</v>
      </c>
      <c r="N100" s="353"/>
      <c r="O100" s="169">
        <f>$G$100</f>
        <v>0</v>
      </c>
      <c r="P100" s="38"/>
      <c r="Q100" s="69"/>
      <c r="R100" s="69"/>
      <c r="S100" s="266"/>
      <c r="T100" s="266"/>
      <c r="U100" s="266"/>
      <c r="V100" s="266"/>
      <c r="W100" s="266"/>
      <c r="X100" s="266"/>
    </row>
    <row r="101" spans="1:24" x14ac:dyDescent="0.25">
      <c r="A101" s="17"/>
      <c r="B101" s="420" t="s">
        <v>37</v>
      </c>
      <c r="C101" s="420"/>
      <c r="D101" s="420"/>
      <c r="E101" s="102"/>
      <c r="F101" s="296"/>
      <c r="G101" s="169">
        <v>0</v>
      </c>
      <c r="H101" s="353"/>
      <c r="I101" s="169">
        <f>$G$101</f>
        <v>0</v>
      </c>
      <c r="J101" s="353"/>
      <c r="K101" s="169">
        <f>$G$101</f>
        <v>0</v>
      </c>
      <c r="L101" s="353"/>
      <c r="M101" s="169">
        <f>$G$101</f>
        <v>0</v>
      </c>
      <c r="N101" s="353"/>
      <c r="O101" s="169">
        <f>$G$101</f>
        <v>0</v>
      </c>
      <c r="P101" s="38"/>
      <c r="Q101" s="69"/>
      <c r="R101" s="69"/>
      <c r="S101" s="266"/>
      <c r="T101" s="266"/>
      <c r="U101" s="266"/>
      <c r="V101" s="266"/>
      <c r="W101" s="266"/>
      <c r="X101" s="266"/>
    </row>
    <row r="102" spans="1:24" x14ac:dyDescent="0.25">
      <c r="A102" s="17"/>
      <c r="B102" s="420" t="s">
        <v>38</v>
      </c>
      <c r="C102" s="420"/>
      <c r="D102" s="420"/>
      <c r="E102" s="102"/>
      <c r="F102" s="296"/>
      <c r="G102" s="167">
        <v>0</v>
      </c>
      <c r="H102" s="353"/>
      <c r="I102" s="169">
        <f>$G$102</f>
        <v>0</v>
      </c>
      <c r="J102" s="353"/>
      <c r="K102" s="169">
        <f>$G$102</f>
        <v>0</v>
      </c>
      <c r="L102" s="353"/>
      <c r="M102" s="169">
        <f>$G$102</f>
        <v>0</v>
      </c>
      <c r="N102" s="353"/>
      <c r="O102" s="169">
        <f>$G$102</f>
        <v>0</v>
      </c>
      <c r="P102" s="38"/>
      <c r="Q102" s="69"/>
      <c r="R102" s="69"/>
      <c r="S102" s="266"/>
      <c r="T102" s="266"/>
      <c r="U102" s="266"/>
      <c r="V102" s="266"/>
      <c r="W102" s="266"/>
      <c r="X102" s="266"/>
    </row>
    <row r="103" spans="1:24" s="110" customFormat="1" ht="17.25" x14ac:dyDescent="0.3">
      <c r="A103" s="105"/>
      <c r="B103" s="106" t="s">
        <v>7</v>
      </c>
      <c r="C103" s="105"/>
      <c r="D103" s="105"/>
      <c r="E103" s="325"/>
      <c r="F103" s="296"/>
      <c r="G103" s="107">
        <f>ROUND(SUM(G99:G102),0)</f>
        <v>0</v>
      </c>
      <c r="H103" s="352"/>
      <c r="I103" s="107">
        <f>ROUND(SUM(I100:I102),0)</f>
        <v>0</v>
      </c>
      <c r="J103" s="352"/>
      <c r="K103" s="107">
        <f>ROUND(SUM(K100:K102),0)</f>
        <v>0</v>
      </c>
      <c r="L103" s="352"/>
      <c r="M103" s="107">
        <f>ROUND(SUM(M100:M102),0)</f>
        <v>0</v>
      </c>
      <c r="N103" s="352"/>
      <c r="O103" s="107">
        <f>ROUND(SUM(O100:O102),0)</f>
        <v>0</v>
      </c>
      <c r="P103" s="108"/>
      <c r="Q103" s="109">
        <f>ROUND(SUM(G103:O103),0)</f>
        <v>0</v>
      </c>
      <c r="R103" s="109"/>
      <c r="S103" s="277"/>
      <c r="T103" s="277"/>
      <c r="U103" s="277"/>
      <c r="V103" s="277"/>
      <c r="W103" s="277"/>
      <c r="X103" s="277"/>
    </row>
    <row r="104" spans="1:24" ht="6" customHeight="1" x14ac:dyDescent="0.25">
      <c r="A104" s="17"/>
      <c r="B104" s="111"/>
      <c r="C104" s="17"/>
      <c r="D104" s="17"/>
      <c r="E104" s="102"/>
      <c r="F104" s="296"/>
      <c r="G104" s="103"/>
      <c r="H104" s="344"/>
      <c r="I104" s="103"/>
      <c r="J104" s="344"/>
      <c r="K104" s="103"/>
      <c r="L104" s="344"/>
      <c r="M104" s="103"/>
      <c r="N104" s="344"/>
      <c r="O104" s="103"/>
      <c r="P104" s="38"/>
      <c r="Q104" s="69"/>
      <c r="R104" s="69"/>
      <c r="S104" s="266"/>
      <c r="T104" s="266"/>
      <c r="U104" s="266"/>
      <c r="V104" s="266"/>
      <c r="W104" s="266"/>
      <c r="X104" s="266"/>
    </row>
    <row r="105" spans="1:24" x14ac:dyDescent="0.25">
      <c r="A105" s="17"/>
      <c r="B105" s="111" t="s">
        <v>34</v>
      </c>
      <c r="C105" s="17"/>
      <c r="D105" s="17"/>
      <c r="E105" s="102"/>
      <c r="F105" s="296"/>
      <c r="G105" s="103"/>
      <c r="H105" s="344"/>
      <c r="I105" s="103"/>
      <c r="J105" s="344"/>
      <c r="K105" s="103"/>
      <c r="L105" s="344"/>
      <c r="M105" s="103"/>
      <c r="N105" s="344"/>
      <c r="O105" s="103"/>
      <c r="P105" s="38"/>
      <c r="Q105" s="69"/>
      <c r="R105" s="69"/>
      <c r="S105" s="266"/>
      <c r="T105" s="266"/>
      <c r="U105" s="266"/>
      <c r="V105" s="266"/>
      <c r="W105" s="266"/>
      <c r="X105" s="266"/>
    </row>
    <row r="106" spans="1:24" s="115" customFormat="1" ht="17.25" x14ac:dyDescent="0.3">
      <c r="A106" s="112"/>
      <c r="B106" s="421" t="s">
        <v>36</v>
      </c>
      <c r="C106" s="421"/>
      <c r="D106" s="421"/>
      <c r="E106" s="324"/>
      <c r="F106" s="302"/>
      <c r="G106" s="171">
        <v>0</v>
      </c>
      <c r="H106" s="354"/>
      <c r="I106" s="171">
        <f>$G$106</f>
        <v>0</v>
      </c>
      <c r="J106" s="354"/>
      <c r="K106" s="171">
        <f>$G$106</f>
        <v>0</v>
      </c>
      <c r="L106" s="354"/>
      <c r="M106" s="171">
        <f>$G$106</f>
        <v>0</v>
      </c>
      <c r="N106" s="354"/>
      <c r="O106" s="171">
        <f>$G$106</f>
        <v>0</v>
      </c>
      <c r="P106" s="113"/>
      <c r="Q106" s="114">
        <f>ROUND(SUM(G106:P106),0)</f>
        <v>0</v>
      </c>
      <c r="R106" s="114"/>
      <c r="S106" s="278"/>
      <c r="T106" s="278"/>
      <c r="U106" s="278"/>
      <c r="V106" s="278"/>
      <c r="W106" s="278"/>
      <c r="X106" s="278"/>
    </row>
    <row r="107" spans="1:24" s="115" customFormat="1" ht="9.6" customHeight="1" x14ac:dyDescent="0.3">
      <c r="A107" s="112"/>
      <c r="B107" s="116"/>
      <c r="C107" s="116"/>
      <c r="D107" s="116"/>
      <c r="E107" s="326"/>
      <c r="F107" s="308"/>
      <c r="G107" s="117"/>
      <c r="H107" s="354"/>
      <c r="I107" s="117"/>
      <c r="J107" s="354"/>
      <c r="K107" s="117"/>
      <c r="L107" s="354"/>
      <c r="M107" s="117"/>
      <c r="N107" s="354"/>
      <c r="O107" s="117"/>
      <c r="P107" s="118"/>
      <c r="Q107" s="119"/>
      <c r="R107" s="119"/>
      <c r="S107" s="278"/>
      <c r="T107" s="278"/>
      <c r="U107" s="278"/>
      <c r="V107" s="278"/>
      <c r="W107" s="278"/>
      <c r="X107" s="278"/>
    </row>
    <row r="108" spans="1:24" s="115" customFormat="1" ht="17.25" x14ac:dyDescent="0.3">
      <c r="A108" s="112"/>
      <c r="B108" s="111" t="s">
        <v>69</v>
      </c>
      <c r="C108" s="116"/>
      <c r="D108" s="116"/>
      <c r="E108" s="326"/>
      <c r="F108" s="308"/>
      <c r="G108" s="117"/>
      <c r="H108" s="354"/>
      <c r="I108" s="117"/>
      <c r="J108" s="354"/>
      <c r="K108" s="117"/>
      <c r="L108" s="354"/>
      <c r="M108" s="117"/>
      <c r="N108" s="354"/>
      <c r="O108" s="117"/>
      <c r="P108" s="118"/>
      <c r="Q108" s="119"/>
      <c r="R108" s="119"/>
      <c r="S108" s="278"/>
      <c r="T108" s="278"/>
      <c r="U108" s="278"/>
      <c r="V108" s="278"/>
      <c r="W108" s="278"/>
      <c r="X108" s="278"/>
    </row>
    <row r="109" spans="1:24" s="115" customFormat="1" ht="17.25" x14ac:dyDescent="0.3">
      <c r="A109" s="112"/>
      <c r="B109" s="421" t="s">
        <v>36</v>
      </c>
      <c r="C109" s="421"/>
      <c r="D109" s="421"/>
      <c r="E109" s="324"/>
      <c r="F109" s="302"/>
      <c r="G109" s="171">
        <v>0</v>
      </c>
      <c r="H109" s="354"/>
      <c r="I109" s="171">
        <f>$G$109</f>
        <v>0</v>
      </c>
      <c r="J109" s="354"/>
      <c r="K109" s="171">
        <f>$G$109</f>
        <v>0</v>
      </c>
      <c r="L109" s="354"/>
      <c r="M109" s="171">
        <f>$G$109</f>
        <v>0</v>
      </c>
      <c r="N109" s="354"/>
      <c r="O109" s="171">
        <f>$G$109</f>
        <v>0</v>
      </c>
      <c r="P109" s="113"/>
      <c r="Q109" s="114">
        <f>ROUND(SUM(G109:P109),0)</f>
        <v>0</v>
      </c>
      <c r="R109" s="114"/>
      <c r="S109" s="278"/>
      <c r="T109" s="278"/>
      <c r="U109" s="278"/>
      <c r="V109" s="278"/>
      <c r="W109" s="278"/>
      <c r="X109" s="278"/>
    </row>
    <row r="110" spans="1:24" ht="6.6" customHeight="1" x14ac:dyDescent="0.25">
      <c r="A110" s="17"/>
      <c r="B110" s="111"/>
      <c r="C110" s="17"/>
      <c r="D110" s="17"/>
      <c r="E110" s="102"/>
      <c r="F110" s="296"/>
      <c r="G110" s="103"/>
      <c r="H110" s="344"/>
      <c r="I110" s="103"/>
      <c r="J110" s="344"/>
      <c r="K110" s="103"/>
      <c r="L110" s="344"/>
      <c r="M110" s="103"/>
      <c r="N110" s="344"/>
      <c r="O110" s="103"/>
      <c r="P110" s="38"/>
      <c r="Q110" s="69"/>
      <c r="R110" s="69"/>
      <c r="S110" s="266"/>
      <c r="T110" s="266"/>
      <c r="U110" s="266"/>
      <c r="V110" s="266"/>
      <c r="W110" s="266"/>
      <c r="X110" s="266"/>
    </row>
    <row r="111" spans="1:24" x14ac:dyDescent="0.25">
      <c r="A111" s="17"/>
      <c r="B111" s="35" t="s">
        <v>35</v>
      </c>
      <c r="C111" s="17"/>
      <c r="D111" s="17"/>
      <c r="E111" s="102"/>
      <c r="F111" s="296"/>
      <c r="G111" s="103"/>
      <c r="H111" s="344"/>
      <c r="I111" s="103"/>
      <c r="J111" s="344"/>
      <c r="K111" s="103"/>
      <c r="L111" s="344"/>
      <c r="M111" s="103"/>
      <c r="N111" s="344"/>
      <c r="O111" s="103"/>
      <c r="P111" s="38"/>
      <c r="Q111" s="69"/>
      <c r="R111" s="69"/>
      <c r="S111" s="266"/>
      <c r="T111" s="266"/>
      <c r="U111" s="266"/>
      <c r="V111" s="266"/>
      <c r="W111" s="266"/>
      <c r="X111" s="266"/>
    </row>
    <row r="112" spans="1:24" x14ac:dyDescent="0.25">
      <c r="A112" s="17"/>
      <c r="B112" s="420" t="s">
        <v>36</v>
      </c>
      <c r="C112" s="420"/>
      <c r="D112" s="420"/>
      <c r="E112" s="102"/>
      <c r="F112" s="296"/>
      <c r="G112" s="169"/>
      <c r="H112" s="353"/>
      <c r="I112" s="169">
        <f>$G$112</f>
        <v>0</v>
      </c>
      <c r="J112" s="353"/>
      <c r="K112" s="169">
        <f>$G$112</f>
        <v>0</v>
      </c>
      <c r="L112" s="353"/>
      <c r="M112" s="169">
        <f>$G$112</f>
        <v>0</v>
      </c>
      <c r="N112" s="353"/>
      <c r="O112" s="169">
        <f>$G$112</f>
        <v>0</v>
      </c>
      <c r="P112" s="38"/>
      <c r="Q112" s="69"/>
      <c r="R112" s="69"/>
      <c r="S112" s="266"/>
      <c r="T112" s="266"/>
      <c r="U112" s="266"/>
      <c r="V112" s="266"/>
      <c r="W112" s="266"/>
      <c r="X112" s="266"/>
    </row>
    <row r="113" spans="1:24" x14ac:dyDescent="0.25">
      <c r="A113" s="17"/>
      <c r="B113" s="420" t="s">
        <v>37</v>
      </c>
      <c r="C113" s="420"/>
      <c r="D113" s="420"/>
      <c r="E113" s="102"/>
      <c r="F113" s="296"/>
      <c r="G113" s="169"/>
      <c r="H113" s="353"/>
      <c r="I113" s="169">
        <f>$G$113</f>
        <v>0</v>
      </c>
      <c r="J113" s="353"/>
      <c r="K113" s="169">
        <f>$G$113</f>
        <v>0</v>
      </c>
      <c r="L113" s="353"/>
      <c r="M113" s="169">
        <f>$G$113</f>
        <v>0</v>
      </c>
      <c r="N113" s="353"/>
      <c r="O113" s="169">
        <f>$G$113</f>
        <v>0</v>
      </c>
      <c r="P113" s="38"/>
      <c r="Q113" s="69"/>
      <c r="R113" s="69"/>
      <c r="S113" s="266"/>
      <c r="T113" s="266"/>
      <c r="U113" s="266"/>
      <c r="V113" s="266"/>
      <c r="W113" s="266"/>
      <c r="X113" s="266"/>
    </row>
    <row r="114" spans="1:24" x14ac:dyDescent="0.25">
      <c r="A114" s="17"/>
      <c r="B114" s="420" t="s">
        <v>38</v>
      </c>
      <c r="C114" s="420"/>
      <c r="D114" s="420"/>
      <c r="E114" s="102"/>
      <c r="F114" s="296"/>
      <c r="G114" s="172"/>
      <c r="H114" s="344"/>
      <c r="I114" s="169">
        <f>$G$114</f>
        <v>0</v>
      </c>
      <c r="J114" s="353"/>
      <c r="K114" s="169">
        <f>$G$114</f>
        <v>0</v>
      </c>
      <c r="L114" s="353"/>
      <c r="M114" s="169">
        <f>$G$114</f>
        <v>0</v>
      </c>
      <c r="N114" s="353"/>
      <c r="O114" s="169">
        <f>$G$114</f>
        <v>0</v>
      </c>
      <c r="P114" s="68"/>
      <c r="Q114" s="69"/>
      <c r="R114" s="69"/>
      <c r="S114" s="266"/>
      <c r="T114" s="266"/>
      <c r="U114" s="266"/>
      <c r="V114" s="266"/>
      <c r="W114" s="266"/>
      <c r="X114" s="266"/>
    </row>
    <row r="115" spans="1:24" x14ac:dyDescent="0.25">
      <c r="A115" s="17"/>
      <c r="B115" s="393" t="s">
        <v>39</v>
      </c>
      <c r="C115" s="394" t="s">
        <v>70</v>
      </c>
      <c r="D115" s="393"/>
      <c r="E115" s="327"/>
      <c r="F115" s="309"/>
      <c r="G115" s="164"/>
      <c r="H115" s="354"/>
      <c r="I115" s="164">
        <f>$G$115</f>
        <v>0</v>
      </c>
      <c r="J115" s="354"/>
      <c r="K115" s="164">
        <f>$G$115</f>
        <v>0</v>
      </c>
      <c r="L115" s="354"/>
      <c r="M115" s="164">
        <f>$G$115</f>
        <v>0</v>
      </c>
      <c r="N115" s="354"/>
      <c r="O115" s="164">
        <f>$G$115</f>
        <v>0</v>
      </c>
      <c r="P115" s="79"/>
      <c r="Q115" s="80"/>
      <c r="R115" s="80"/>
      <c r="S115" s="266"/>
      <c r="T115" s="266"/>
      <c r="U115" s="266"/>
      <c r="V115" s="266"/>
      <c r="W115" s="266"/>
      <c r="X115" s="266"/>
    </row>
    <row r="116" spans="1:24" x14ac:dyDescent="0.25">
      <c r="A116" s="17"/>
      <c r="B116" s="393" t="s">
        <v>40</v>
      </c>
      <c r="C116" s="394" t="s">
        <v>70</v>
      </c>
      <c r="D116" s="393"/>
      <c r="E116" s="327"/>
      <c r="F116" s="309"/>
      <c r="G116" s="164"/>
      <c r="H116" s="354"/>
      <c r="I116" s="164">
        <f>$G$116</f>
        <v>0</v>
      </c>
      <c r="J116" s="354"/>
      <c r="K116" s="164">
        <f>$G$116</f>
        <v>0</v>
      </c>
      <c r="L116" s="354"/>
      <c r="M116" s="164">
        <f>$G$116</f>
        <v>0</v>
      </c>
      <c r="N116" s="354"/>
      <c r="O116" s="164">
        <f>$G$116</f>
        <v>0</v>
      </c>
      <c r="P116" s="79"/>
      <c r="Q116" s="80"/>
      <c r="R116" s="80"/>
      <c r="S116" s="266"/>
      <c r="T116" s="266"/>
      <c r="U116" s="266"/>
      <c r="V116" s="266"/>
      <c r="W116" s="266"/>
      <c r="X116" s="266"/>
    </row>
    <row r="117" spans="1:24" x14ac:dyDescent="0.25">
      <c r="A117" s="17"/>
      <c r="B117" s="393" t="s">
        <v>71</v>
      </c>
      <c r="C117" s="394" t="s">
        <v>70</v>
      </c>
      <c r="D117" s="393"/>
      <c r="E117" s="327"/>
      <c r="F117" s="309"/>
      <c r="G117" s="165"/>
      <c r="H117" s="354"/>
      <c r="I117" s="164">
        <f>$G$117</f>
        <v>0</v>
      </c>
      <c r="J117" s="354"/>
      <c r="K117" s="164">
        <f>$G$117</f>
        <v>0</v>
      </c>
      <c r="L117" s="354"/>
      <c r="M117" s="164">
        <f>$G$117</f>
        <v>0</v>
      </c>
      <c r="N117" s="354"/>
      <c r="O117" s="164">
        <f>$G$117</f>
        <v>0</v>
      </c>
      <c r="P117" s="79"/>
      <c r="Q117" s="80"/>
      <c r="R117" s="80"/>
      <c r="S117" s="266"/>
      <c r="T117" s="266"/>
      <c r="U117" s="266"/>
      <c r="V117" s="266"/>
      <c r="W117" s="266"/>
      <c r="X117" s="266"/>
    </row>
    <row r="118" spans="1:24" ht="16.5" x14ac:dyDescent="0.3">
      <c r="A118" s="17"/>
      <c r="B118" s="106" t="s">
        <v>7</v>
      </c>
      <c r="C118" s="120"/>
      <c r="D118" s="121"/>
      <c r="E118" s="328"/>
      <c r="F118" s="298"/>
      <c r="G118" s="107">
        <f>ROUND(SUM(G112:G117),0)</f>
        <v>0</v>
      </c>
      <c r="H118" s="355"/>
      <c r="I118" s="123">
        <f>ROUND(SUM(I112:I117),0)</f>
        <v>0</v>
      </c>
      <c r="J118" s="355"/>
      <c r="K118" s="123">
        <f>ROUND(SUM(K112:K117),0)</f>
        <v>0</v>
      </c>
      <c r="L118" s="355"/>
      <c r="M118" s="123">
        <f>ROUND(SUM(M112:M117),0)</f>
        <v>0</v>
      </c>
      <c r="N118" s="355"/>
      <c r="O118" s="123">
        <f>ROUND(SUM(O112:O117),0)</f>
        <v>0</v>
      </c>
      <c r="P118" s="122"/>
      <c r="Q118" s="122">
        <f>ROUND(SUM(G118:P118),0)</f>
        <v>0</v>
      </c>
      <c r="R118" s="122"/>
      <c r="S118" s="266"/>
      <c r="T118" s="266"/>
      <c r="U118" s="266"/>
      <c r="V118" s="266"/>
      <c r="W118" s="266"/>
      <c r="X118" s="266"/>
    </row>
    <row r="119" spans="1:24" s="127" customFormat="1" ht="20.45" customHeight="1" x14ac:dyDescent="0.3">
      <c r="A119" s="111"/>
      <c r="B119" s="124" t="s">
        <v>67</v>
      </c>
      <c r="C119" s="124"/>
      <c r="D119" s="124"/>
      <c r="E119" s="77"/>
      <c r="F119" s="302"/>
      <c r="G119" s="125">
        <f>G106+G109+SUM(G115:G117)</f>
        <v>0</v>
      </c>
      <c r="H119" s="347"/>
      <c r="I119" s="125">
        <f>I106+I109+(SUM(I115:I117))</f>
        <v>0</v>
      </c>
      <c r="J119" s="347"/>
      <c r="K119" s="125">
        <f>K106+K109+(SUM(K115:K117))</f>
        <v>0</v>
      </c>
      <c r="L119" s="347"/>
      <c r="M119" s="125">
        <f>M106+M109+(SUM(M115:M117))</f>
        <v>0</v>
      </c>
      <c r="N119" s="347"/>
      <c r="O119" s="125">
        <f>O106+O109+(SUM(O115:O117))</f>
        <v>0</v>
      </c>
      <c r="P119" s="126"/>
      <c r="Q119" s="114">
        <f>ROUND(SUM(G119:O119),0)</f>
        <v>0</v>
      </c>
      <c r="R119" s="114"/>
      <c r="S119" s="279"/>
      <c r="T119" s="279"/>
      <c r="U119" s="279"/>
      <c r="V119" s="279"/>
      <c r="W119" s="279"/>
      <c r="X119" s="279"/>
    </row>
    <row r="120" spans="1:24" s="61" customFormat="1" ht="18.600000000000001" customHeight="1" thickBot="1" x14ac:dyDescent="0.35">
      <c r="A120" s="92"/>
      <c r="B120" s="92" t="s">
        <v>54</v>
      </c>
      <c r="C120" s="92"/>
      <c r="D120" s="92"/>
      <c r="E120" s="93"/>
      <c r="F120" s="310"/>
      <c r="G120" s="128">
        <f>ROUND(G94+G103+G118+G109+G97+G106,0)</f>
        <v>0</v>
      </c>
      <c r="H120" s="342"/>
      <c r="I120" s="128">
        <f>ROUND(I94+I97+I103+I106+I118+I109,0)</f>
        <v>0</v>
      </c>
      <c r="J120" s="342"/>
      <c r="K120" s="128">
        <f>ROUND(K94+K97+K103+K106+K118+K109,0)</f>
        <v>0</v>
      </c>
      <c r="L120" s="342"/>
      <c r="M120" s="128">
        <f>ROUND(M94+M97+M103+M106+M118+M109,0)</f>
        <v>0</v>
      </c>
      <c r="N120" s="342"/>
      <c r="O120" s="128">
        <f>ROUND(O94+O97+O103+O106+O118+O109,0)</f>
        <v>0</v>
      </c>
      <c r="P120" s="129"/>
      <c r="Q120" s="130">
        <f>ROUND(SUM(G120:P120),0)</f>
        <v>0</v>
      </c>
      <c r="R120" s="130"/>
      <c r="S120" s="272"/>
      <c r="T120" s="272"/>
      <c r="U120" s="272"/>
      <c r="V120" s="272"/>
      <c r="W120" s="272"/>
      <c r="X120" s="272"/>
    </row>
    <row r="121" spans="1:24" x14ac:dyDescent="0.25">
      <c r="A121" s="73" t="s">
        <v>49</v>
      </c>
      <c r="B121" s="22"/>
      <c r="C121" s="22"/>
      <c r="D121" s="22"/>
      <c r="E121" s="18"/>
      <c r="F121" s="307"/>
      <c r="G121" s="88"/>
      <c r="H121" s="338"/>
      <c r="I121" s="88"/>
      <c r="J121" s="338"/>
      <c r="K121" s="88"/>
      <c r="L121" s="338"/>
      <c r="M121" s="88"/>
      <c r="N121" s="338"/>
      <c r="O121" s="88"/>
      <c r="P121" s="24"/>
      <c r="Q121" s="90"/>
      <c r="R121" s="69"/>
      <c r="S121" s="266"/>
      <c r="T121" s="266"/>
      <c r="U121" s="266"/>
      <c r="V121" s="266"/>
      <c r="W121" s="266"/>
      <c r="X121" s="266"/>
    </row>
    <row r="122" spans="1:24" x14ac:dyDescent="0.25">
      <c r="A122" s="35"/>
      <c r="B122" s="395" t="s">
        <v>59</v>
      </c>
      <c r="C122" s="17" t="s">
        <v>65</v>
      </c>
      <c r="D122" s="17"/>
      <c r="E122" s="102"/>
      <c r="F122" s="293"/>
      <c r="G122" s="377"/>
      <c r="H122" s="356"/>
      <c r="I122" s="377"/>
      <c r="J122" s="356"/>
      <c r="K122" s="377"/>
      <c r="L122" s="356"/>
      <c r="M122" s="377"/>
      <c r="N122" s="356"/>
      <c r="O122" s="377"/>
      <c r="P122" s="38"/>
      <c r="Q122" s="285"/>
      <c r="R122" s="69"/>
      <c r="S122" s="266"/>
      <c r="T122" s="266"/>
      <c r="U122" s="266"/>
      <c r="V122" s="266"/>
      <c r="W122" s="266"/>
      <c r="X122" s="266"/>
    </row>
    <row r="123" spans="1:24" x14ac:dyDescent="0.25">
      <c r="A123" s="35"/>
      <c r="B123" s="42"/>
      <c r="C123" s="17" t="s">
        <v>109</v>
      </c>
      <c r="D123" s="17"/>
      <c r="E123" s="102"/>
      <c r="F123" s="293"/>
      <c r="G123" s="286"/>
      <c r="H123" s="357"/>
      <c r="I123" s="286"/>
      <c r="J123" s="357"/>
      <c r="K123" s="286"/>
      <c r="L123" s="357"/>
      <c r="M123" s="286"/>
      <c r="N123" s="357"/>
      <c r="O123" s="286"/>
      <c r="P123" s="38"/>
      <c r="Q123" s="69"/>
      <c r="R123" s="69"/>
      <c r="S123" s="266"/>
      <c r="T123" s="266"/>
      <c r="U123" s="266"/>
      <c r="V123" s="266"/>
      <c r="W123" s="266"/>
      <c r="X123" s="266"/>
    </row>
    <row r="124" spans="1:24" s="49" customFormat="1" ht="16.5" x14ac:dyDescent="0.3">
      <c r="A124" s="42"/>
      <c r="B124" s="42"/>
      <c r="C124" s="42" t="s">
        <v>110</v>
      </c>
      <c r="D124" s="42"/>
      <c r="E124" s="287"/>
      <c r="F124" s="311"/>
      <c r="G124" s="391">
        <f>ROUND(G122+G123,0)</f>
        <v>0</v>
      </c>
      <c r="H124" s="358"/>
      <c r="I124" s="391">
        <f>ROUND(I122+I123,0)</f>
        <v>0</v>
      </c>
      <c r="J124" s="358"/>
      <c r="K124" s="391">
        <f>ROUND(K122+K123,0)</f>
        <v>0</v>
      </c>
      <c r="L124" s="358"/>
      <c r="M124" s="391">
        <f>ROUND(M122+M123,0)</f>
        <v>0</v>
      </c>
      <c r="N124" s="358"/>
      <c r="O124" s="391">
        <f>ROUND(O122+O123,0)</f>
        <v>0</v>
      </c>
      <c r="P124" s="70"/>
      <c r="Q124" s="131"/>
      <c r="R124" s="131"/>
      <c r="S124" s="271"/>
      <c r="T124" s="271"/>
      <c r="U124" s="271"/>
      <c r="V124" s="271"/>
      <c r="W124" s="271"/>
      <c r="X124" s="271"/>
    </row>
    <row r="125" spans="1:24" s="49" customFormat="1" ht="20.45" customHeight="1" x14ac:dyDescent="0.25">
      <c r="A125" s="42"/>
      <c r="B125" s="395" t="s">
        <v>72</v>
      </c>
      <c r="C125" s="17" t="s">
        <v>65</v>
      </c>
      <c r="D125" s="17"/>
      <c r="E125" s="287"/>
      <c r="F125" s="311"/>
      <c r="G125" s="286"/>
      <c r="H125" s="353"/>
      <c r="I125" s="286"/>
      <c r="J125" s="353"/>
      <c r="K125" s="286"/>
      <c r="L125" s="353"/>
      <c r="M125" s="286"/>
      <c r="N125" s="353"/>
      <c r="O125" s="286"/>
      <c r="P125" s="48"/>
      <c r="Q125" s="131"/>
      <c r="R125" s="131"/>
      <c r="S125" s="271"/>
      <c r="T125" s="271"/>
      <c r="U125" s="271"/>
      <c r="V125" s="271"/>
      <c r="W125" s="271"/>
      <c r="X125" s="271"/>
    </row>
    <row r="126" spans="1:24" s="49" customFormat="1" x14ac:dyDescent="0.25">
      <c r="A126" s="42"/>
      <c r="B126" s="42"/>
      <c r="C126" s="17" t="s">
        <v>109</v>
      </c>
      <c r="D126" s="17"/>
      <c r="E126" s="287"/>
      <c r="F126" s="311"/>
      <c r="G126" s="286"/>
      <c r="H126" s="353"/>
      <c r="I126" s="286"/>
      <c r="J126" s="353"/>
      <c r="K126" s="286"/>
      <c r="L126" s="353"/>
      <c r="M126" s="286"/>
      <c r="N126" s="353"/>
      <c r="O126" s="286"/>
      <c r="P126" s="48"/>
      <c r="Q126" s="131"/>
      <c r="R126" s="131"/>
      <c r="S126" s="271"/>
      <c r="T126" s="271"/>
      <c r="U126" s="271"/>
      <c r="V126" s="271"/>
      <c r="W126" s="271"/>
      <c r="X126" s="271"/>
    </row>
    <row r="127" spans="1:24" s="49" customFormat="1" ht="16.5" x14ac:dyDescent="0.3">
      <c r="A127" s="42"/>
      <c r="B127" s="42"/>
      <c r="C127" s="42" t="s">
        <v>110</v>
      </c>
      <c r="D127" s="42"/>
      <c r="E127" s="287"/>
      <c r="F127" s="311"/>
      <c r="G127" s="391">
        <f>ROUND(G125+G126,0)</f>
        <v>0</v>
      </c>
      <c r="H127" s="358"/>
      <c r="I127" s="391">
        <f>ROUND(I125+I126,0)</f>
        <v>0</v>
      </c>
      <c r="J127" s="358"/>
      <c r="K127" s="391">
        <f>ROUND(K125+K126,0)</f>
        <v>0</v>
      </c>
      <c r="L127" s="358"/>
      <c r="M127" s="391">
        <f>ROUND(M125+M126,0)</f>
        <v>0</v>
      </c>
      <c r="N127" s="358"/>
      <c r="O127" s="391">
        <f>ROUND(O125+O126,0)</f>
        <v>0</v>
      </c>
      <c r="P127" s="48"/>
      <c r="Q127" s="131"/>
      <c r="R127" s="131"/>
      <c r="S127" s="271"/>
      <c r="T127" s="271"/>
      <c r="U127" s="271"/>
      <c r="V127" s="271"/>
      <c r="W127" s="271"/>
      <c r="X127" s="271"/>
    </row>
    <row r="128" spans="1:24" s="49" customFormat="1" ht="20.45" customHeight="1" x14ac:dyDescent="0.25">
      <c r="A128" s="42"/>
      <c r="B128" s="395" t="s">
        <v>111</v>
      </c>
      <c r="C128" s="17" t="s">
        <v>65</v>
      </c>
      <c r="D128" s="17"/>
      <c r="E128" s="287"/>
      <c r="F128" s="311"/>
      <c r="G128" s="286"/>
      <c r="H128" s="353"/>
      <c r="I128" s="286"/>
      <c r="J128" s="353"/>
      <c r="K128" s="286"/>
      <c r="L128" s="353"/>
      <c r="M128" s="286"/>
      <c r="N128" s="353"/>
      <c r="O128" s="286"/>
      <c r="P128" s="48"/>
      <c r="Q128" s="131"/>
      <c r="R128" s="131"/>
      <c r="S128" s="271"/>
      <c r="T128" s="271"/>
      <c r="U128" s="271"/>
      <c r="V128" s="271"/>
      <c r="W128" s="271"/>
      <c r="X128" s="271"/>
    </row>
    <row r="129" spans="1:24" s="49" customFormat="1" x14ac:dyDescent="0.25">
      <c r="A129" s="42"/>
      <c r="B129" s="42"/>
      <c r="C129" s="17" t="s">
        <v>109</v>
      </c>
      <c r="D129" s="17"/>
      <c r="E129" s="287"/>
      <c r="F129" s="311"/>
      <c r="G129" s="286"/>
      <c r="H129" s="353"/>
      <c r="I129" s="286"/>
      <c r="J129" s="353"/>
      <c r="K129" s="286"/>
      <c r="L129" s="353"/>
      <c r="M129" s="286"/>
      <c r="N129" s="353"/>
      <c r="O129" s="286"/>
      <c r="P129" s="48"/>
      <c r="Q129" s="131"/>
      <c r="R129" s="131"/>
      <c r="S129" s="271"/>
      <c r="T129" s="271"/>
      <c r="U129" s="271"/>
      <c r="V129" s="271"/>
      <c r="W129" s="271"/>
      <c r="X129" s="271"/>
    </row>
    <row r="130" spans="1:24" s="49" customFormat="1" ht="16.5" x14ac:dyDescent="0.3">
      <c r="A130" s="42"/>
      <c r="B130" s="42"/>
      <c r="C130" s="42" t="s">
        <v>110</v>
      </c>
      <c r="D130" s="42"/>
      <c r="E130" s="287"/>
      <c r="F130" s="311"/>
      <c r="G130" s="391">
        <f>ROUND(G128+G129,0)</f>
        <v>0</v>
      </c>
      <c r="H130" s="358"/>
      <c r="I130" s="391">
        <f>ROUND(I128+I129,0)</f>
        <v>0</v>
      </c>
      <c r="J130" s="358"/>
      <c r="K130" s="391">
        <f>ROUND(K128+K129,0)</f>
        <v>0</v>
      </c>
      <c r="L130" s="358"/>
      <c r="M130" s="391">
        <f>ROUND(M128+M129,0)</f>
        <v>0</v>
      </c>
      <c r="N130" s="358"/>
      <c r="O130" s="391">
        <f>ROUND(O128+O129,0)</f>
        <v>0</v>
      </c>
      <c r="P130" s="48"/>
      <c r="Q130" s="131"/>
      <c r="R130" s="131"/>
      <c r="S130" s="271"/>
      <c r="T130" s="271"/>
      <c r="U130" s="271"/>
      <c r="V130" s="271"/>
      <c r="W130" s="271"/>
      <c r="X130" s="271"/>
    </row>
    <row r="131" spans="1:24" s="49" customFormat="1" ht="20.45" customHeight="1" x14ac:dyDescent="0.25">
      <c r="A131" s="42"/>
      <c r="B131" s="395" t="s">
        <v>61</v>
      </c>
      <c r="C131" s="17" t="s">
        <v>65</v>
      </c>
      <c r="D131" s="17"/>
      <c r="E131" s="287"/>
      <c r="F131" s="311"/>
      <c r="G131" s="286"/>
      <c r="H131" s="353"/>
      <c r="I131" s="286"/>
      <c r="J131" s="353"/>
      <c r="K131" s="286"/>
      <c r="L131" s="353"/>
      <c r="M131" s="286"/>
      <c r="N131" s="353"/>
      <c r="O131" s="286"/>
      <c r="P131" s="48"/>
      <c r="Q131" s="131"/>
      <c r="R131" s="131"/>
      <c r="S131" s="271"/>
      <c r="T131" s="271"/>
      <c r="U131" s="271"/>
      <c r="V131" s="271"/>
      <c r="W131" s="271"/>
      <c r="X131" s="271"/>
    </row>
    <row r="132" spans="1:24" s="49" customFormat="1" x14ac:dyDescent="0.25">
      <c r="A132" s="42"/>
      <c r="B132" s="42"/>
      <c r="C132" s="17" t="s">
        <v>109</v>
      </c>
      <c r="D132" s="17"/>
      <c r="E132" s="287"/>
      <c r="F132" s="311"/>
      <c r="G132" s="286"/>
      <c r="H132" s="353"/>
      <c r="I132" s="286"/>
      <c r="J132" s="353"/>
      <c r="K132" s="286"/>
      <c r="L132" s="353"/>
      <c r="M132" s="286"/>
      <c r="N132" s="353"/>
      <c r="O132" s="286"/>
      <c r="P132" s="48"/>
      <c r="Q132" s="131"/>
      <c r="R132" s="131"/>
      <c r="S132" s="271"/>
      <c r="T132" s="271"/>
      <c r="U132" s="271"/>
      <c r="V132" s="271"/>
      <c r="W132" s="271"/>
      <c r="X132" s="271"/>
    </row>
    <row r="133" spans="1:24" s="49" customFormat="1" ht="16.5" x14ac:dyDescent="0.3">
      <c r="A133" s="42"/>
      <c r="B133" s="42"/>
      <c r="C133" s="42" t="s">
        <v>110</v>
      </c>
      <c r="D133" s="42"/>
      <c r="E133" s="287"/>
      <c r="F133" s="311"/>
      <c r="G133" s="391">
        <f>ROUND(G131+G132,0)</f>
        <v>0</v>
      </c>
      <c r="H133" s="358"/>
      <c r="I133" s="391">
        <f>ROUND(I131+I132,0)</f>
        <v>0</v>
      </c>
      <c r="J133" s="358"/>
      <c r="K133" s="391">
        <f>ROUND(K131+K132,0)</f>
        <v>0</v>
      </c>
      <c r="L133" s="358"/>
      <c r="M133" s="391">
        <f>ROUND(M131+M132,0)</f>
        <v>0</v>
      </c>
      <c r="N133" s="358"/>
      <c r="O133" s="391">
        <f>ROUND(O131+O132,0)</f>
        <v>0</v>
      </c>
      <c r="P133" s="48"/>
      <c r="Q133" s="131"/>
      <c r="R133" s="131"/>
      <c r="S133" s="271"/>
      <c r="T133" s="271"/>
      <c r="U133" s="271"/>
      <c r="V133" s="271"/>
      <c r="W133" s="271"/>
      <c r="X133" s="271"/>
    </row>
    <row r="134" spans="1:24" s="49" customFormat="1" ht="20.45" customHeight="1" x14ac:dyDescent="0.25">
      <c r="A134" s="42"/>
      <c r="B134" s="395" t="s">
        <v>106</v>
      </c>
      <c r="C134" s="17" t="s">
        <v>65</v>
      </c>
      <c r="D134" s="17"/>
      <c r="E134" s="287"/>
      <c r="F134" s="311"/>
      <c r="G134" s="286"/>
      <c r="H134" s="353"/>
      <c r="I134" s="286"/>
      <c r="J134" s="353"/>
      <c r="K134" s="286"/>
      <c r="L134" s="353"/>
      <c r="M134" s="286"/>
      <c r="N134" s="353"/>
      <c r="O134" s="286"/>
      <c r="P134" s="48"/>
      <c r="Q134" s="131"/>
      <c r="R134" s="131"/>
      <c r="S134" s="271"/>
      <c r="T134" s="271"/>
      <c r="U134" s="271"/>
      <c r="V134" s="271"/>
      <c r="W134" s="271"/>
      <c r="X134" s="271"/>
    </row>
    <row r="135" spans="1:24" s="49" customFormat="1" x14ac:dyDescent="0.25">
      <c r="A135" s="42"/>
      <c r="B135" s="42"/>
      <c r="C135" s="17" t="s">
        <v>109</v>
      </c>
      <c r="D135" s="17"/>
      <c r="E135" s="287"/>
      <c r="F135" s="311"/>
      <c r="G135" s="286"/>
      <c r="H135" s="353"/>
      <c r="I135" s="286"/>
      <c r="J135" s="353"/>
      <c r="K135" s="286"/>
      <c r="L135" s="353"/>
      <c r="M135" s="286"/>
      <c r="N135" s="353"/>
      <c r="O135" s="286"/>
      <c r="P135" s="48"/>
      <c r="Q135" s="131"/>
      <c r="R135" s="131"/>
      <c r="S135" s="271"/>
      <c r="T135" s="271"/>
      <c r="U135" s="271"/>
      <c r="V135" s="271"/>
      <c r="W135" s="271"/>
      <c r="X135" s="271"/>
    </row>
    <row r="136" spans="1:24" s="49" customFormat="1" ht="16.5" x14ac:dyDescent="0.3">
      <c r="A136" s="42"/>
      <c r="B136" s="42"/>
      <c r="C136" s="42" t="s">
        <v>110</v>
      </c>
      <c r="D136" s="42"/>
      <c r="E136" s="287"/>
      <c r="F136" s="311"/>
      <c r="G136" s="392">
        <f>ROUND(G134+G135,0)</f>
        <v>0</v>
      </c>
      <c r="H136" s="358"/>
      <c r="I136" s="392">
        <f>ROUND(I134+I135,0)</f>
        <v>0</v>
      </c>
      <c r="J136" s="358"/>
      <c r="K136" s="392">
        <f>ROUND(K134+K135,0)</f>
        <v>0</v>
      </c>
      <c r="L136" s="358"/>
      <c r="M136" s="392">
        <f>ROUND(M134+M135,0)</f>
        <v>0</v>
      </c>
      <c r="N136" s="358"/>
      <c r="O136" s="392">
        <f>ROUND(O134+O135,0)</f>
        <v>0</v>
      </c>
      <c r="P136" s="48"/>
      <c r="Q136" s="131"/>
      <c r="R136" s="131"/>
      <c r="S136" s="271"/>
      <c r="T136" s="271"/>
      <c r="U136" s="271"/>
      <c r="V136" s="271"/>
      <c r="W136" s="271"/>
      <c r="X136" s="271"/>
    </row>
    <row r="137" spans="1:24" s="49" customFormat="1" ht="18.600000000000001" customHeight="1" x14ac:dyDescent="0.3">
      <c r="A137" s="42"/>
      <c r="B137" s="288" t="s">
        <v>114</v>
      </c>
      <c r="C137" s="42"/>
      <c r="D137" s="42"/>
      <c r="E137" s="287"/>
      <c r="F137" s="311"/>
      <c r="G137" s="289">
        <f>ROUND(G122+G125+G128+G131+G134,0)</f>
        <v>0</v>
      </c>
      <c r="H137" s="359"/>
      <c r="I137" s="289">
        <f>ROUND(I122+I125+I128+I131+I134,0)</f>
        <v>0</v>
      </c>
      <c r="J137" s="359"/>
      <c r="K137" s="289">
        <f>ROUND(K122+K125+K128+K131+K134,0)</f>
        <v>0</v>
      </c>
      <c r="L137" s="359"/>
      <c r="M137" s="289">
        <f>ROUND(M122+M125+M128+M131+M134,0)</f>
        <v>0</v>
      </c>
      <c r="N137" s="359"/>
      <c r="O137" s="289">
        <f>ROUND(O122+O125+O128+O131+O134,0)</f>
        <v>0</v>
      </c>
      <c r="P137" s="290"/>
      <c r="Q137" s="290">
        <f>ROUND(G137+I137+K137+M137+O137,0)</f>
        <v>0</v>
      </c>
      <c r="R137" s="290"/>
      <c r="S137" s="271"/>
      <c r="T137" s="271"/>
      <c r="U137" s="271"/>
      <c r="V137" s="271"/>
      <c r="W137" s="271"/>
      <c r="X137" s="271"/>
    </row>
    <row r="138" spans="1:24" s="49" customFormat="1" hidden="1" x14ac:dyDescent="0.25">
      <c r="A138" s="42"/>
      <c r="B138" s="173" t="s">
        <v>59</v>
      </c>
      <c r="C138" s="132" t="s">
        <v>62</v>
      </c>
      <c r="D138" s="133"/>
      <c r="E138" s="326"/>
      <c r="F138" s="308"/>
      <c r="G138" s="283">
        <f>IF((G124+I124+K124+M124+O124)&gt;=25000,IF(G124&gt;=25000,G124-25000,0),0)</f>
        <v>0</v>
      </c>
      <c r="H138" s="354"/>
      <c r="I138" s="283">
        <f>IF((G124+I124+K124+M124+O124)&gt;=25000,IF((G124+I124)&gt;=25000,(G124+I124)-25000-G138,0),0)</f>
        <v>0</v>
      </c>
      <c r="J138" s="354"/>
      <c r="K138" s="283">
        <f>IF((G124+I124+K124+M124+O124)&gt;=25000,IF((G124+I124+K124)&gt;=25000,(G124+I124+K124)-25000-I138-G138,0),0)</f>
        <v>0</v>
      </c>
      <c r="L138" s="354"/>
      <c r="M138" s="283">
        <f>IF((G124+I124+K124+M124+O124)&gt;=25000,IF((G124+I124+K124+M124)&gt;=25000,(G124+I124+K124+M124)-25000-I138-G138-K138,0),0)</f>
        <v>0</v>
      </c>
      <c r="N138" s="354"/>
      <c r="O138" s="283">
        <f>IF((G124+I124+K124+M124+O124)&gt;=25000,IF((G124+I124+K124+M124+O124)&gt;=25000,(G124+I124+K124+M124+O124)-25000-I138-G138-K138-M138,0),0)</f>
        <v>0</v>
      </c>
      <c r="P138" s="134"/>
      <c r="Q138" s="135"/>
      <c r="R138" s="135"/>
      <c r="S138" s="271"/>
      <c r="T138" s="271"/>
      <c r="U138" s="271"/>
      <c r="V138" s="280"/>
      <c r="W138" s="271"/>
      <c r="X138" s="271"/>
    </row>
    <row r="139" spans="1:24" s="49" customFormat="1" hidden="1" x14ac:dyDescent="0.25">
      <c r="A139" s="42"/>
      <c r="B139" s="173" t="s">
        <v>72</v>
      </c>
      <c r="C139" s="132" t="s">
        <v>62</v>
      </c>
      <c r="D139" s="133"/>
      <c r="E139" s="326"/>
      <c r="F139" s="308"/>
      <c r="G139" s="283">
        <f>IF((G127+I127+K127+M127+O127)&gt;=25000,IF(G127&gt;=25000,G127-25000,0),0)</f>
        <v>0</v>
      </c>
      <c r="H139" s="354"/>
      <c r="I139" s="283">
        <f>IF((G127+I127+K127+M127+O127)&gt;=25000,IF((G127+I127)&gt;=25000,(G127+I127)-25000-G139,0),0)</f>
        <v>0</v>
      </c>
      <c r="J139" s="354"/>
      <c r="K139" s="283">
        <f>IF((G127+I127+K127+M127+O127)&gt;=25000,IF((G127+I127+K127)&gt;=25000,(G127+I127+K127)-25000-I139-G139,0),0)</f>
        <v>0</v>
      </c>
      <c r="L139" s="354"/>
      <c r="M139" s="283">
        <f>IF((G127+I127+K127+M127+O127)&gt;=25000,IF((G127+I127+K127+M127)&gt;=25000,(G127+I127+K127+M127)-25000-I139-G139-K139,0),0)</f>
        <v>0</v>
      </c>
      <c r="N139" s="354"/>
      <c r="O139" s="283">
        <f>IF((G127+I127+K127+M127+O127)&gt;=25000,IF((G127+I127+K127+M127+O127)&gt;=25000,(G127+I127+K127+M127+O127)-25000-I139-G139-K139-M139,0),0)</f>
        <v>0</v>
      </c>
      <c r="P139" s="134"/>
      <c r="Q139" s="135"/>
      <c r="R139" s="135"/>
      <c r="S139" s="271"/>
      <c r="T139" s="271"/>
      <c r="U139" s="271"/>
      <c r="V139" s="280"/>
      <c r="W139" s="271"/>
      <c r="X139" s="271"/>
    </row>
    <row r="140" spans="1:24" s="49" customFormat="1" hidden="1" x14ac:dyDescent="0.25">
      <c r="A140" s="42"/>
      <c r="B140" s="173" t="s">
        <v>60</v>
      </c>
      <c r="C140" s="132" t="s">
        <v>62</v>
      </c>
      <c r="D140" s="133"/>
      <c r="E140" s="326"/>
      <c r="F140" s="308"/>
      <c r="G140" s="283">
        <f>IF((G130+I130+K130+M130+O130)&gt;=25000,IF(G130&gt;=25000,G130-25000,0),0)</f>
        <v>0</v>
      </c>
      <c r="H140" s="354"/>
      <c r="I140" s="283">
        <f>IF((G130+I130+K130+M130+O130)&gt;=25000,IF((G130+I130)&gt;=25000,(G130+I130)-25000-G140,0),0)</f>
        <v>0</v>
      </c>
      <c r="J140" s="354"/>
      <c r="K140" s="283">
        <f>IF((G130+I130+K130+M130+O130)&gt;=25000,IF((G130+I130+K130)&gt;=25000,(G130+I130+K130)-25000-I140-G140,0),0)</f>
        <v>0</v>
      </c>
      <c r="L140" s="354"/>
      <c r="M140" s="283">
        <f>IF((G130+I130+K130+M130+O130)&gt;=25000,IF((G130+I130+K130+M130)&gt;=25000,(G130+I130+K130+M130)-25000-I140-G140-K140,0),0)</f>
        <v>0</v>
      </c>
      <c r="N140" s="354"/>
      <c r="O140" s="283">
        <f>IF((G130+I130+K130+M130+O130)&gt;=25000,IF((G130+I130+K130+M130+O130)&gt;=25000,(G130+I130+K130+M130+O130)-25000-I140-G140-K140-M140,0),0)</f>
        <v>0</v>
      </c>
      <c r="P140" s="134"/>
      <c r="Q140" s="135"/>
      <c r="R140" s="135"/>
      <c r="S140" s="271"/>
      <c r="T140" s="271"/>
      <c r="U140" s="271"/>
      <c r="V140" s="280"/>
      <c r="W140" s="271"/>
      <c r="X140" s="271"/>
    </row>
    <row r="141" spans="1:24" s="49" customFormat="1" hidden="1" x14ac:dyDescent="0.25">
      <c r="A141" s="42"/>
      <c r="B141" s="173" t="s">
        <v>61</v>
      </c>
      <c r="C141" s="132" t="s">
        <v>62</v>
      </c>
      <c r="D141" s="133"/>
      <c r="E141" s="326"/>
      <c r="F141" s="308"/>
      <c r="G141" s="283">
        <f>IF((G133+I133+K133+M133+O133)&gt;=25000,IF(G133&gt;=25000,G133-25000,0),0)</f>
        <v>0</v>
      </c>
      <c r="H141" s="354"/>
      <c r="I141" s="283">
        <f>IF((G133+I133+K133+M133+O133)&gt;=25000,IF((G133+I133)&gt;=25000,(G133+I133)-25000-G141,0),0)</f>
        <v>0</v>
      </c>
      <c r="J141" s="354"/>
      <c r="K141" s="283">
        <f>IF((G133+I133+K133+M133+O133)&gt;=25000,IF((G133+I133+K133)&gt;=25000,(G133+I133+K133)-25000-I141-G141,0),0)</f>
        <v>0</v>
      </c>
      <c r="L141" s="354"/>
      <c r="M141" s="283">
        <f>IF((G133+I133+K133+M133+O133)&gt;=25000,IF((G133+I133+K133+M133)&gt;=25000,(G133+I133+K133+M133)-25000-I141-G141-K141,0),0)</f>
        <v>0</v>
      </c>
      <c r="N141" s="354"/>
      <c r="O141" s="283">
        <f>IF((G133+I133+K133+M133+O133)&gt;=25000,IF((G133+I133+K133+M133+O133)&gt;=25000,(G133+I133+K133+M133+O133)-25000-I141-G141-K141-M141,0),0)</f>
        <v>0</v>
      </c>
      <c r="P141" s="134"/>
      <c r="Q141" s="135"/>
      <c r="R141" s="135"/>
      <c r="S141" s="271"/>
      <c r="T141" s="271"/>
      <c r="U141" s="271"/>
      <c r="V141" s="280"/>
      <c r="W141" s="271"/>
      <c r="X141" s="271"/>
    </row>
    <row r="142" spans="1:24" s="49" customFormat="1" hidden="1" x14ac:dyDescent="0.25">
      <c r="A142" s="42"/>
      <c r="B142" s="265" t="s">
        <v>106</v>
      </c>
      <c r="C142" s="132" t="s">
        <v>62</v>
      </c>
      <c r="D142" s="133"/>
      <c r="E142" s="326"/>
      <c r="F142" s="308"/>
      <c r="G142" s="283">
        <f>IF((G136+I136+K136+M136+O136)&gt;=25000,IF(G136&gt;=25000,G136-25000,0),0)</f>
        <v>0</v>
      </c>
      <c r="H142" s="354"/>
      <c r="I142" s="283">
        <f>IF((G136+I136+K136+M136+O136)&gt;=25000,IF((G136+I136)&gt;=25000,(G136+I136)-25000-G142,0),0)</f>
        <v>0</v>
      </c>
      <c r="J142" s="354"/>
      <c r="K142" s="283">
        <f>IF((G136+I136+K136+M136+O136)&gt;=25000,IF((G136+I136+K136)&gt;=25000,(G136+I136+K136)-25000-I142-G142,0),0)</f>
        <v>0</v>
      </c>
      <c r="L142" s="354"/>
      <c r="M142" s="283">
        <f>IF((G136+I136+K136+M136+O136)&gt;=25000,IF((G136+I136+K136+M136)&gt;=25000,(G136+I136+K136+M136)-25000-I142-G142-K142,0),0)</f>
        <v>0</v>
      </c>
      <c r="N142" s="354"/>
      <c r="O142" s="283">
        <f>IF((G136+I136+K136+M136+O136)&gt;=25000,IF((G136+I136+K136+M136+O136)&gt;=25000,(G136+I136+K136+M136+O136)-25000-I142-G142-K142-M142,0),0)</f>
        <v>0</v>
      </c>
      <c r="P142" s="134"/>
      <c r="Q142" s="135"/>
      <c r="R142" s="135"/>
      <c r="S142" s="271"/>
      <c r="T142" s="271"/>
      <c r="U142" s="271"/>
      <c r="V142" s="280"/>
      <c r="W142" s="271"/>
      <c r="X142" s="271"/>
    </row>
    <row r="143" spans="1:24" s="49" customFormat="1" ht="18" customHeight="1" x14ac:dyDescent="0.25">
      <c r="A143" s="42"/>
      <c r="B143" s="284" t="s">
        <v>113</v>
      </c>
      <c r="C143" s="132"/>
      <c r="D143" s="42"/>
      <c r="E143" s="287"/>
      <c r="F143" s="311"/>
      <c r="G143" s="136">
        <f>ROUND(SUM(G138:G142),0)</f>
        <v>0</v>
      </c>
      <c r="H143" s="354"/>
      <c r="I143" s="136">
        <f>ROUND(SUM(I138:I142),0)</f>
        <v>0</v>
      </c>
      <c r="J143" s="354"/>
      <c r="K143" s="136">
        <f>ROUND(SUM(K138:K142),0)</f>
        <v>0</v>
      </c>
      <c r="L143" s="354"/>
      <c r="M143" s="136">
        <f>ROUND(SUM(M138:M142),0)</f>
        <v>0</v>
      </c>
      <c r="N143" s="354"/>
      <c r="O143" s="136">
        <f>ROUND(SUM(O138:O142),0)</f>
        <v>0</v>
      </c>
      <c r="P143" s="137"/>
      <c r="Q143" s="138">
        <f>ROUND(SUM(G143:O143),0)</f>
        <v>0</v>
      </c>
      <c r="R143" s="138"/>
      <c r="S143" s="271"/>
      <c r="T143" s="271"/>
      <c r="U143" s="271"/>
      <c r="V143" s="271"/>
      <c r="W143" s="271"/>
      <c r="X143" s="271"/>
    </row>
    <row r="144" spans="1:24" s="49" customFormat="1" ht="18" thickBot="1" x14ac:dyDescent="0.35">
      <c r="A144" s="42"/>
      <c r="B144" s="53" t="s">
        <v>112</v>
      </c>
      <c r="C144" s="42"/>
      <c r="D144" s="42"/>
      <c r="E144" s="287"/>
      <c r="F144" s="311"/>
      <c r="G144" s="107">
        <f>ROUND(G124+G127+G130+G133+G136,0)</f>
        <v>0</v>
      </c>
      <c r="H144" s="352"/>
      <c r="I144" s="107">
        <f>ROUND(I124+I127+I130+I133+I136,0)</f>
        <v>0</v>
      </c>
      <c r="J144" s="352"/>
      <c r="K144" s="107">
        <f>ROUND(K124+K127+K130+K133+K136,0)</f>
        <v>0</v>
      </c>
      <c r="L144" s="352"/>
      <c r="M144" s="107">
        <f>ROUND(M124+M127+M130+M133+M136,0)</f>
        <v>0</v>
      </c>
      <c r="N144" s="352"/>
      <c r="O144" s="107">
        <f>ROUND(O124+O127+O130+O133+O136,0)</f>
        <v>0</v>
      </c>
      <c r="P144" s="108"/>
      <c r="Q144" s="109">
        <f>ROUND(SUM(G144:O144),0)</f>
        <v>0</v>
      </c>
      <c r="R144" s="109"/>
      <c r="S144" s="271"/>
      <c r="T144" s="271"/>
      <c r="U144" s="271"/>
      <c r="V144" s="271"/>
      <c r="W144" s="271"/>
      <c r="X144" s="271"/>
    </row>
    <row r="145" spans="1:24" ht="14.45" customHeight="1" thickBot="1" x14ac:dyDescent="0.3">
      <c r="A145" s="73"/>
      <c r="B145" s="22"/>
      <c r="C145" s="22"/>
      <c r="D145" s="22"/>
      <c r="E145" s="18"/>
      <c r="F145" s="307"/>
      <c r="G145" s="88"/>
      <c r="H145" s="338"/>
      <c r="I145" s="88"/>
      <c r="J145" s="338"/>
      <c r="K145" s="88"/>
      <c r="L145" s="338"/>
      <c r="M145" s="88"/>
      <c r="N145" s="338"/>
      <c r="O145" s="88"/>
      <c r="P145" s="24"/>
      <c r="Q145" s="90"/>
      <c r="R145" s="69"/>
      <c r="S145" s="266"/>
      <c r="T145" s="266"/>
      <c r="U145" s="266"/>
      <c r="V145" s="266"/>
      <c r="W145" s="266"/>
      <c r="X145" s="266"/>
    </row>
    <row r="146" spans="1:24" s="49" customFormat="1" ht="16.5" x14ac:dyDescent="0.3">
      <c r="A146" s="139" t="s">
        <v>19</v>
      </c>
      <c r="B146" s="140"/>
      <c r="C146" s="139"/>
      <c r="D146" s="329"/>
      <c r="E146" s="54"/>
      <c r="F146" s="312"/>
      <c r="G146" s="141">
        <f>ROUND(G73+G79+G83+G86+G120+G144,0)</f>
        <v>0</v>
      </c>
      <c r="H146" s="360"/>
      <c r="I146" s="141">
        <f>ROUND(I73+I79+I83+I86+I120+I144,0)</f>
        <v>0</v>
      </c>
      <c r="J146" s="360"/>
      <c r="K146" s="141">
        <f>ROUND(K73+K79+K83+K86+K120+K144,0)</f>
        <v>0</v>
      </c>
      <c r="L146" s="360"/>
      <c r="M146" s="141">
        <f>ROUND(M73+M79+M83+M86+M120+M144,0)</f>
        <v>0</v>
      </c>
      <c r="N146" s="360"/>
      <c r="O146" s="141">
        <f>ROUND(O73+O79+O83+O86+O120+O144,0)</f>
        <v>0</v>
      </c>
      <c r="P146" s="142"/>
      <c r="Q146" s="143">
        <f>ROUND(SUM(G146:P146),0)</f>
        <v>0</v>
      </c>
      <c r="R146" s="46"/>
      <c r="S146" s="271"/>
      <c r="T146" s="271"/>
      <c r="U146" s="271"/>
      <c r="V146" s="271"/>
      <c r="W146" s="271"/>
      <c r="X146" s="271"/>
    </row>
    <row r="147" spans="1:24" ht="16.5" x14ac:dyDescent="0.3">
      <c r="A147" s="124" t="s">
        <v>115</v>
      </c>
      <c r="B147" s="144"/>
      <c r="C147" s="144"/>
      <c r="D147" s="330"/>
      <c r="E147" s="97"/>
      <c r="F147" s="302"/>
      <c r="G147" s="145">
        <f>ROUND(IF(G146-G79-G119-G143=G146,0,G146-G79-G119-G143),0)</f>
        <v>0</v>
      </c>
      <c r="H147" s="361"/>
      <c r="I147" s="145">
        <f>ROUND(IF(I146-I79-I119-I143=I146,0,I146-I79-I119-I143),0)</f>
        <v>0</v>
      </c>
      <c r="J147" s="361"/>
      <c r="K147" s="145">
        <f>ROUND(IF(K146-K79-K119-K143=K146,0,K146-K79-K119-K143),0)</f>
        <v>0</v>
      </c>
      <c r="L147" s="361"/>
      <c r="M147" s="145">
        <f>ROUND(IF(M146-M79-M119-M143=M146,0,M146-M79-M119-M143),0)</f>
        <v>0</v>
      </c>
      <c r="N147" s="361"/>
      <c r="O147" s="145">
        <f>ROUND(IF(O146-O79-O119-O143=O146,0,O146-O79-O119-O143),0)</f>
        <v>0</v>
      </c>
      <c r="P147" s="146"/>
      <c r="Q147" s="147">
        <f>ROUND(SUM(G147:P147),0)</f>
        <v>0</v>
      </c>
      <c r="R147" s="147"/>
      <c r="S147" s="266"/>
      <c r="T147" s="266"/>
      <c r="U147" s="266"/>
      <c r="V147" s="266"/>
      <c r="W147" s="266"/>
      <c r="X147" s="266"/>
    </row>
    <row r="148" spans="1:24" ht="17.25" thickBot="1" x14ac:dyDescent="0.35">
      <c r="A148" s="111" t="s">
        <v>41</v>
      </c>
      <c r="B148" s="148"/>
      <c r="C148" s="174">
        <f>$O$8</f>
        <v>0.56000000000000005</v>
      </c>
      <c r="D148" s="331"/>
      <c r="E148" s="149"/>
      <c r="F148" s="313"/>
      <c r="G148" s="150">
        <f>ROUND(IF(G147=0,G146*C148,G147*C148),0)</f>
        <v>0</v>
      </c>
      <c r="H148" s="362"/>
      <c r="I148" s="150">
        <f>ROUND(IF(I147=0,I146*C148,I147*C148),0)</f>
        <v>0</v>
      </c>
      <c r="J148" s="362"/>
      <c r="K148" s="150">
        <f>ROUND(IF(K147=0,K146*C148,K147*C148),0)</f>
        <v>0</v>
      </c>
      <c r="L148" s="362"/>
      <c r="M148" s="150">
        <f>ROUND(IF(M147=0,M146*C148,M147*C148),0)</f>
        <v>0</v>
      </c>
      <c r="N148" s="362"/>
      <c r="O148" s="150">
        <f>ROUND(IF(O147=0,O146*C148,O147*C148),0)</f>
        <v>0</v>
      </c>
      <c r="P148" s="151"/>
      <c r="Q148" s="152">
        <f>ROUND(SUM(G148:O148),0)</f>
        <v>0</v>
      </c>
      <c r="R148" s="156"/>
      <c r="S148" s="266"/>
      <c r="T148" s="266"/>
      <c r="U148" s="266"/>
      <c r="V148" s="266"/>
      <c r="W148" s="266"/>
      <c r="X148" s="266"/>
    </row>
    <row r="149" spans="1:24" ht="17.25" thickTop="1" x14ac:dyDescent="0.3">
      <c r="A149" s="153" t="s">
        <v>58</v>
      </c>
      <c r="B149" s="153"/>
      <c r="C149" s="154"/>
      <c r="D149" s="332"/>
      <c r="E149" s="18"/>
      <c r="F149" s="314"/>
      <c r="G149" s="155">
        <f>ROUND(G146+G148,0)</f>
        <v>0</v>
      </c>
      <c r="H149" s="363"/>
      <c r="I149" s="155">
        <f>ROUND(I146+I148,0)</f>
        <v>0</v>
      </c>
      <c r="J149" s="363"/>
      <c r="K149" s="155">
        <f>ROUND(K146+K148,0)</f>
        <v>0</v>
      </c>
      <c r="L149" s="363"/>
      <c r="M149" s="155">
        <f>ROUND(M146+M148,0)</f>
        <v>0</v>
      </c>
      <c r="N149" s="363"/>
      <c r="O149" s="155">
        <f>ROUND(O146+O148,0)</f>
        <v>0</v>
      </c>
      <c r="P149" s="156"/>
      <c r="Q149" s="157">
        <f>ROUND(Q146+Q148,0)</f>
        <v>0</v>
      </c>
      <c r="R149" s="156"/>
      <c r="S149" s="266"/>
      <c r="T149" s="266"/>
      <c r="U149" s="266"/>
      <c r="V149" s="266"/>
      <c r="W149" s="266"/>
      <c r="X149" s="266"/>
    </row>
    <row r="150" spans="1:24" x14ac:dyDescent="0.25">
      <c r="A150" s="111"/>
      <c r="B150" s="111"/>
      <c r="C150" s="17"/>
      <c r="D150" s="17"/>
      <c r="E150" s="18"/>
      <c r="F150" s="293"/>
      <c r="G150" s="158"/>
      <c r="H150" s="364"/>
      <c r="I150" s="158"/>
      <c r="J150" s="364"/>
      <c r="K150" s="158"/>
      <c r="L150" s="364"/>
      <c r="M150" s="158"/>
      <c r="N150" s="364"/>
      <c r="O150" s="158"/>
      <c r="P150" s="158"/>
      <c r="Q150" s="159"/>
      <c r="R150" s="159"/>
    </row>
    <row r="152" spans="1:24" x14ac:dyDescent="0.25">
      <c r="A152" s="266"/>
      <c r="B152" s="266"/>
      <c r="C152" s="266"/>
      <c r="D152" s="266"/>
      <c r="E152" s="267"/>
      <c r="F152" s="315"/>
      <c r="G152" s="267"/>
      <c r="H152" s="365"/>
      <c r="I152" s="267"/>
      <c r="J152" s="365"/>
      <c r="K152" s="267"/>
      <c r="L152" s="365"/>
      <c r="M152" s="267"/>
      <c r="N152" s="365"/>
      <c r="O152" s="267"/>
      <c r="P152" s="267"/>
      <c r="Q152" s="268"/>
      <c r="R152" s="268"/>
    </row>
  </sheetData>
  <sheetProtection sheet="1" formatCells="0" selectLockedCells="1"/>
  <protectedRanges>
    <protectedRange password="92F0" sqref="A37:R41 A1:R17 S1:Y13 A19:R23 A18:E18 G18:R18 A25:R29 A24:E24 G24:R24 A31:R35 A30:E30 G30:R30 A36:E36 G36:R36 A47:IV51 A42:E42 G42:R42 A53:IV57 A52:E52 G52:IV52 A59:IV63 A58:E58 G58:IV58 A65:IV65536 A64:E64 G64:IV64 A43:R46 Z1:IV46" name="Range1" securityDescriptor="O:WDG:WDD:(A;;CC;;;WD)(A;;CC;;;S-1-5-21-1292428093-879983540-839522115-21059)"/>
    <protectedRange password="92F0" sqref="S32:Y39" name="Range1_6" securityDescriptor="O:WDG:WDD:(A;;CC;;;WD)(A;;CC;;;S-1-5-21-1292428093-879983540-839522115-21059)"/>
    <protectedRange password="92F0" sqref="S41:Y41" name="Range1_2_2" securityDescriptor="O:WDG:WDD:(A;;CC;;;WD)(A;;CC;;;S-1-5-21-1292428093-879983540-839522115-21059)"/>
    <protectedRange password="92F0" sqref="S42:U43" name="Range1_4_1" securityDescriptor="O:WDG:WDD:(A;;CC;;;WD)(A;;CC;;;S-1-5-21-1292428093-879983540-839522115-21059)"/>
    <protectedRange password="92F0" sqref="S46 U45:W45" name="Range1_5_1" securityDescriptor="O:WDG:WDD:(A;;CC;;;WD)(A;;CC;;;S-1-5-21-1292428093-879983540-839522115-21059)"/>
    <protectedRange password="92F0" sqref="X16:Y23 S14:Y15 S24:Y24 W25:Y28" name="Range1_3_1" securityDescriptor="O:WDG:WDD:(A;;CC;;;WD)(A;;CC;;;S-1-5-21-1292428093-879983540-839522115-21059)"/>
    <protectedRange password="92F0" sqref="S25:V29" name="Range1_1_1_1" securityDescriptor="O:WDG:WDD:(A;;CC;;;WD)(A;;CC;;;S-1-5-21-1292428093-879983540-839522115-21059)"/>
  </protectedRanges>
  <mergeCells count="60">
    <mergeCell ref="H12:I12"/>
    <mergeCell ref="J12:K12"/>
    <mergeCell ref="L12:M12"/>
    <mergeCell ref="N12:O12"/>
    <mergeCell ref="A6:B6"/>
    <mergeCell ref="E9:G9"/>
    <mergeCell ref="E10:G10"/>
    <mergeCell ref="E8:G8"/>
    <mergeCell ref="B7:G7"/>
    <mergeCell ref="I10:P11"/>
    <mergeCell ref="O7:P7"/>
    <mergeCell ref="O8:P8"/>
    <mergeCell ref="I7:N7"/>
    <mergeCell ref="K8:N8"/>
    <mergeCell ref="O9:P9"/>
    <mergeCell ref="B81:D81"/>
    <mergeCell ref="B89:D89"/>
    <mergeCell ref="B90:D90"/>
    <mergeCell ref="B78:D78"/>
    <mergeCell ref="F12:G12"/>
    <mergeCell ref="B61:B62"/>
    <mergeCell ref="C61:C62"/>
    <mergeCell ref="B16:B17"/>
    <mergeCell ref="B39:B40"/>
    <mergeCell ref="B49:B50"/>
    <mergeCell ref="C49:C50"/>
    <mergeCell ref="B55:B56"/>
    <mergeCell ref="C55:C56"/>
    <mergeCell ref="C21:C22"/>
    <mergeCell ref="C16:C17"/>
    <mergeCell ref="C27:C28"/>
    <mergeCell ref="B114:D114"/>
    <mergeCell ref="B109:D109"/>
    <mergeCell ref="B112:D112"/>
    <mergeCell ref="B91:D91"/>
    <mergeCell ref="B76:D76"/>
    <mergeCell ref="B113:D113"/>
    <mergeCell ref="B106:D106"/>
    <mergeCell ref="B93:D93"/>
    <mergeCell ref="B97:D97"/>
    <mergeCell ref="B100:D100"/>
    <mergeCell ref="B101:D101"/>
    <mergeCell ref="B102:D102"/>
    <mergeCell ref="B92:D92"/>
    <mergeCell ref="B82:D82"/>
    <mergeCell ref="B85:D85"/>
    <mergeCell ref="B77:D77"/>
    <mergeCell ref="A1:Q1"/>
    <mergeCell ref="A2:Q2"/>
    <mergeCell ref="A4:B4"/>
    <mergeCell ref="A5:B5"/>
    <mergeCell ref="K4:P4"/>
    <mergeCell ref="K5:P5"/>
    <mergeCell ref="C4:F4"/>
    <mergeCell ref="C5:F5"/>
    <mergeCell ref="C33:C34"/>
    <mergeCell ref="C39:C40"/>
    <mergeCell ref="B21:B22"/>
    <mergeCell ref="B27:B28"/>
    <mergeCell ref="B33:B34"/>
  </mergeCells>
  <phoneticPr fontId="44" type="noConversion"/>
  <pageMargins left="0.17" right="0.17" top="0.17" bottom="0.17" header="0" footer="0"/>
  <pageSetup scale="72" orientation="portrait" r:id="rId1"/>
  <headerFooter differentFirst="1" alignWithMargins="0">
    <firstHeader>&amp;R&amp;D</firstHeader>
  </headerFooter>
  <ignoredErrors>
    <ignoredError sqref="G119" formulaRange="1"/>
    <ignoredError sqref="L82 J90:J93 I98:O99 I107:O108 B16 J116:J117 J112 N112 H138:O138 G140:O140 H139:O139 G142:O142 H141:O141 J81 N81 L81 N82 J89 L89 N89 L90:L93 N93 J97 L97 N97 J101:J102 J100 L100 N100 L101:L102 N101:N102 J106 L106 N106 I110:O111 J109 L109 N109 J113:J114 J115 L112 L113:L114 L115 L116:L117 N113:N114 N115 N116:N117 N90 N91 N9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2"/>
  <sheetViews>
    <sheetView showGridLines="0" zoomScaleNormal="100" workbookViewId="0">
      <selection activeCell="R1" sqref="R1"/>
    </sheetView>
  </sheetViews>
  <sheetFormatPr defaultRowHeight="15" x14ac:dyDescent="0.25"/>
  <cols>
    <col min="1" max="1" width="2" style="236" customWidth="1"/>
    <col min="2" max="2" width="17.28515625" style="1" customWidth="1"/>
    <col min="3" max="3" width="10.42578125" style="1" customWidth="1"/>
    <col min="4" max="4" width="15.7109375" style="1" customWidth="1"/>
    <col min="5" max="5" width="0.7109375" style="3" customWidth="1"/>
    <col min="6" max="6" width="5.5703125" style="3" customWidth="1"/>
    <col min="7" max="7" width="13.42578125" style="3" customWidth="1"/>
    <col min="8" max="8" width="5.5703125" style="3" customWidth="1"/>
    <col min="9" max="9" width="13.42578125" style="3" customWidth="1"/>
    <col min="10" max="10" width="5.5703125" style="3" customWidth="1"/>
    <col min="11" max="11" width="13.42578125" style="3" customWidth="1"/>
    <col min="12" max="12" width="5" style="3" customWidth="1"/>
    <col min="13" max="13" width="13.42578125" style="3" customWidth="1"/>
    <col min="14" max="14" width="5.28515625" style="3" customWidth="1"/>
    <col min="15" max="15" width="13.42578125" style="3" customWidth="1"/>
    <col min="16" max="16" width="1.28515625" style="3" customWidth="1"/>
    <col min="17" max="17" width="13.42578125" style="181" customWidth="1"/>
    <col min="18" max="16384" width="9.140625" style="1"/>
  </cols>
  <sheetData>
    <row r="1" spans="1:27" ht="21" x14ac:dyDescent="0.35">
      <c r="A1" s="445" t="s">
        <v>14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266"/>
      <c r="S1" s="266"/>
      <c r="T1" s="266"/>
      <c r="U1" s="266"/>
      <c r="V1" s="266"/>
      <c r="W1" s="266"/>
    </row>
    <row r="2" spans="1:27" ht="17.45" customHeight="1" x14ac:dyDescent="0.35">
      <c r="A2" s="446" t="s">
        <v>97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281"/>
      <c r="S2" s="281"/>
      <c r="T2" s="281"/>
      <c r="U2" s="281"/>
      <c r="V2" s="281"/>
      <c r="W2" s="281"/>
      <c r="X2" s="175"/>
    </row>
    <row r="3" spans="1:27" ht="17.45" customHeight="1" x14ac:dyDescent="0.3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281"/>
      <c r="S3" s="281"/>
      <c r="T3" s="281"/>
      <c r="U3" s="281"/>
      <c r="V3" s="281"/>
      <c r="W3" s="281"/>
      <c r="X3" s="175"/>
    </row>
    <row r="4" spans="1:27" x14ac:dyDescent="0.25">
      <c r="A4" s="177"/>
      <c r="B4" s="447" t="s">
        <v>99</v>
      </c>
      <c r="C4" s="447"/>
      <c r="D4" s="447"/>
      <c r="E4" s="447"/>
      <c r="F4" s="447"/>
      <c r="I4" s="442" t="s">
        <v>21</v>
      </c>
      <c r="J4" s="442"/>
      <c r="K4" s="442"/>
      <c r="L4" s="442"/>
      <c r="M4" s="442"/>
      <c r="N4" s="442"/>
      <c r="O4" s="448">
        <f>'Detailed Budget'!$O$7</f>
        <v>0</v>
      </c>
      <c r="P4" s="448"/>
      <c r="Q4" s="3"/>
      <c r="R4" s="266"/>
      <c r="S4" s="266"/>
      <c r="T4" s="266"/>
      <c r="U4" s="266"/>
      <c r="V4" s="266"/>
      <c r="W4" s="266"/>
    </row>
    <row r="5" spans="1:27" x14ac:dyDescent="0.25">
      <c r="A5" s="178"/>
      <c r="B5" s="179"/>
      <c r="C5" s="180"/>
      <c r="D5" s="180"/>
      <c r="E5" s="449"/>
      <c r="F5" s="449"/>
      <c r="I5" s="9"/>
      <c r="J5" s="9"/>
      <c r="K5" s="442" t="s">
        <v>22</v>
      </c>
      <c r="L5" s="442"/>
      <c r="M5" s="442"/>
      <c r="N5" s="442"/>
      <c r="O5" s="450">
        <f>'Detailed Budget'!$O$8</f>
        <v>0.56000000000000005</v>
      </c>
      <c r="P5" s="450"/>
      <c r="R5" s="266"/>
      <c r="S5" s="266"/>
      <c r="T5" s="266"/>
      <c r="U5" s="266"/>
      <c r="V5" s="266"/>
      <c r="W5" s="266"/>
    </row>
    <row r="6" spans="1:27" ht="15" customHeight="1" x14ac:dyDescent="0.25">
      <c r="A6" s="178"/>
      <c r="B6" s="179"/>
      <c r="C6" s="182"/>
      <c r="D6" s="182"/>
      <c r="E6" s="444"/>
      <c r="F6" s="444"/>
      <c r="J6" s="13"/>
      <c r="K6" s="9"/>
      <c r="L6" s="9"/>
      <c r="M6" s="400" t="str">
        <f>'Detailed Budget'!M9</f>
        <v>Salary Cap (For NIH $192,300):</v>
      </c>
      <c r="N6" s="9"/>
      <c r="O6" s="443">
        <f>'Detailed Budget'!$O$9</f>
        <v>0</v>
      </c>
      <c r="P6" s="443"/>
      <c r="Q6" s="14"/>
      <c r="R6" s="266"/>
      <c r="S6" s="266"/>
      <c r="T6" s="266"/>
      <c r="U6" s="266"/>
      <c r="V6" s="266"/>
      <c r="W6" s="266"/>
    </row>
    <row r="7" spans="1:27" ht="15" customHeight="1" x14ac:dyDescent="0.25">
      <c r="A7" s="178"/>
      <c r="B7" s="179"/>
      <c r="C7" s="182"/>
      <c r="D7" s="182"/>
      <c r="E7" s="183"/>
      <c r="F7" s="183"/>
      <c r="J7" s="13"/>
      <c r="K7" s="9"/>
      <c r="L7" s="9"/>
      <c r="M7" s="13"/>
      <c r="N7" s="9"/>
      <c r="O7" s="184"/>
      <c r="P7" s="184"/>
      <c r="Q7" s="14"/>
      <c r="R7" s="266"/>
      <c r="S7" s="266"/>
      <c r="T7" s="266"/>
      <c r="U7" s="266"/>
      <c r="V7" s="266"/>
      <c r="W7" s="266"/>
    </row>
    <row r="8" spans="1:27" ht="14.45" customHeight="1" thickBot="1" x14ac:dyDescent="0.3">
      <c r="A8" s="185"/>
      <c r="B8" s="17"/>
      <c r="C8" s="17"/>
      <c r="D8" s="17"/>
      <c r="E8" s="18"/>
      <c r="F8" s="427" t="s">
        <v>8</v>
      </c>
      <c r="G8" s="427"/>
      <c r="H8" s="427" t="s">
        <v>9</v>
      </c>
      <c r="I8" s="427"/>
      <c r="J8" s="427" t="s">
        <v>10</v>
      </c>
      <c r="K8" s="427"/>
      <c r="L8" s="427" t="s">
        <v>11</v>
      </c>
      <c r="M8" s="427"/>
      <c r="N8" s="427" t="s">
        <v>12</v>
      </c>
      <c r="O8" s="427"/>
      <c r="P8" s="19"/>
      <c r="Q8" s="186"/>
      <c r="R8" s="266"/>
      <c r="S8" s="266"/>
      <c r="T8" s="266"/>
      <c r="U8" s="266"/>
      <c r="V8" s="266"/>
      <c r="W8" s="266"/>
    </row>
    <row r="9" spans="1:27" x14ac:dyDescent="0.25">
      <c r="A9" s="187" t="s">
        <v>27</v>
      </c>
      <c r="B9" s="21"/>
      <c r="C9" s="22"/>
      <c r="D9" s="22"/>
      <c r="E9" s="23"/>
      <c r="F9" s="23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 t="s">
        <v>46</v>
      </c>
      <c r="R9" s="266"/>
      <c r="S9" s="266"/>
      <c r="T9" s="266"/>
      <c r="U9" s="266"/>
      <c r="V9" s="266"/>
      <c r="W9" s="266"/>
    </row>
    <row r="10" spans="1:27" x14ac:dyDescent="0.25">
      <c r="A10" s="190"/>
      <c r="B10" s="27" t="s">
        <v>25</v>
      </c>
      <c r="C10" s="27" t="s">
        <v>24</v>
      </c>
      <c r="D10" s="28"/>
      <c r="E10" s="318"/>
      <c r="F10" s="29"/>
      <c r="G10" s="30"/>
      <c r="H10" s="191"/>
      <c r="I10" s="192"/>
      <c r="J10" s="193"/>
      <c r="K10" s="192"/>
      <c r="L10" s="193"/>
      <c r="M10" s="192"/>
      <c r="N10" s="193"/>
      <c r="O10" s="192"/>
      <c r="P10" s="194"/>
      <c r="Q10" s="195"/>
      <c r="S10" s="1" t="s">
        <v>116</v>
      </c>
      <c r="T10" s="34"/>
      <c r="U10" s="34"/>
      <c r="V10" s="34"/>
      <c r="W10" s="34"/>
      <c r="X10" s="34"/>
      <c r="Y10" s="34"/>
      <c r="AA10" s="34"/>
    </row>
    <row r="11" spans="1:27" s="34" customFormat="1" x14ac:dyDescent="0.25">
      <c r="A11" s="185"/>
      <c r="B11" s="35" t="s">
        <v>1</v>
      </c>
      <c r="C11" s="17"/>
      <c r="D11" s="36" t="s">
        <v>45</v>
      </c>
      <c r="E11" s="102"/>
      <c r="F11" s="37"/>
      <c r="G11" s="237">
        <v>0</v>
      </c>
      <c r="H11" s="196"/>
      <c r="I11" s="238">
        <v>0</v>
      </c>
      <c r="J11" s="197"/>
      <c r="K11" s="239">
        <v>0</v>
      </c>
      <c r="L11" s="197"/>
      <c r="M11" s="239">
        <v>0</v>
      </c>
      <c r="N11" s="197"/>
      <c r="O11" s="239">
        <v>0</v>
      </c>
      <c r="P11" s="198"/>
      <c r="Q11" s="199"/>
      <c r="S11" s="1"/>
      <c r="T11" s="1"/>
      <c r="U11" s="1"/>
      <c r="V11" s="1"/>
      <c r="W11" s="1"/>
      <c r="X11" s="1"/>
      <c r="Y11" s="1"/>
      <c r="AA11" s="1"/>
    </row>
    <row r="12" spans="1:27" x14ac:dyDescent="0.25">
      <c r="A12" s="185">
        <v>1</v>
      </c>
      <c r="B12" s="412" t="s">
        <v>29</v>
      </c>
      <c r="C12" s="411" t="s">
        <v>30</v>
      </c>
      <c r="D12" s="36" t="s">
        <v>42</v>
      </c>
      <c r="E12" s="378"/>
      <c r="F12" s="200"/>
      <c r="G12" s="383"/>
      <c r="H12" s="202"/>
      <c r="I12" s="201">
        <f>ROUND(IF((G12*$O$4)+G12&gt;=$O$6,IF(O6&lt;=0,(G12*$O$4)+G12,O6),(G12*$O$4)+G12),0)</f>
        <v>0</v>
      </c>
      <c r="J12" s="203"/>
      <c r="K12" s="201">
        <f>ROUND(IF((I12*$O$4)+I12&gt;=$O$6,IF(O6&lt;=0,(I12*$O$4)+I12,O6),(I12*$O$4)+I12),0)</f>
        <v>0</v>
      </c>
      <c r="L12" s="204"/>
      <c r="M12" s="201">
        <f>ROUND(IF((K12*$O$4)+K12&gt;=$O$6,IF(O6&lt;=0,(K12*$O$4)+K12,O6),(K12*$O$4)+K12),0)</f>
        <v>0</v>
      </c>
      <c r="N12" s="204"/>
      <c r="O12" s="201">
        <f>ROUND(IF((M12*$O$4)+M12&gt;=$O$6,IF(O6&lt;=0,(M12*$O$4)+M12,O6),(M12*$O$4)+M12),0)</f>
        <v>0</v>
      </c>
      <c r="P12" s="198"/>
      <c r="Q12" s="199"/>
      <c r="S12" s="1" t="s">
        <v>136</v>
      </c>
      <c r="X12" s="49"/>
      <c r="Y12" s="49"/>
    </row>
    <row r="13" spans="1:27" x14ac:dyDescent="0.25">
      <c r="A13" s="185"/>
      <c r="B13" s="412"/>
      <c r="C13" s="411"/>
      <c r="D13" s="43" t="s">
        <v>43</v>
      </c>
      <c r="E13" s="378"/>
      <c r="F13" s="200"/>
      <c r="G13" s="384">
        <f>ROUND(IF(G12&gt;=$O$6,(IF($O$6&lt;=0,G12*G11,$O$6*G11)),G12*G11),0)</f>
        <v>0</v>
      </c>
      <c r="H13" s="205"/>
      <c r="I13" s="386">
        <f t="shared" ref="I13:O13" si="0">ROUND(I12*I11,0)</f>
        <v>0</v>
      </c>
      <c r="J13" s="205"/>
      <c r="K13" s="386">
        <f t="shared" si="0"/>
        <v>0</v>
      </c>
      <c r="L13" s="205"/>
      <c r="M13" s="386">
        <f t="shared" si="0"/>
        <v>0</v>
      </c>
      <c r="N13" s="205"/>
      <c r="O13" s="387">
        <f t="shared" si="0"/>
        <v>0</v>
      </c>
      <c r="P13" s="198"/>
      <c r="Q13" s="199"/>
      <c r="S13" s="1" t="s">
        <v>117</v>
      </c>
      <c r="X13" s="49"/>
      <c r="Y13" s="49"/>
    </row>
    <row r="14" spans="1:27" x14ac:dyDescent="0.25">
      <c r="A14" s="185"/>
      <c r="B14" s="41"/>
      <c r="C14" s="42"/>
      <c r="D14" s="44" t="s">
        <v>26</v>
      </c>
      <c r="E14" s="378"/>
      <c r="F14" s="409">
        <f>IF($G12&lt;=39999,$U$14,IF(AND($G12&gt;=40000,$G12&lt;=69999),$U$15,IF(AND($G12&gt;=70000,$G12&lt;=149999),$U$16,IF(AND($G12&gt;=150000,$G12&lt;=229999),$U$17,IF(AND($G12&gt;=230000,$G12&lt;=499000),$U$18,IF($G12&gt;=500000,$U$19))))))</f>
        <v>0.41</v>
      </c>
      <c r="G14" s="389">
        <f>ROUND(G13*F14,0)</f>
        <v>0</v>
      </c>
      <c r="H14" s="375">
        <f>'Add''l Personnel'!$F$14</f>
        <v>0.41</v>
      </c>
      <c r="I14" s="390">
        <f>ROUND(I13*H14,0)</f>
        <v>0</v>
      </c>
      <c r="J14" s="375">
        <f>'Add''l Personnel'!$F$14</f>
        <v>0.41</v>
      </c>
      <c r="K14" s="390">
        <f>ROUND(K13*J14,0)</f>
        <v>0</v>
      </c>
      <c r="L14" s="375">
        <f>'Add''l Personnel'!$F$14</f>
        <v>0.41</v>
      </c>
      <c r="M14" s="390">
        <f>ROUND(M13*L14,0)</f>
        <v>0</v>
      </c>
      <c r="N14" s="375">
        <f>'Add''l Personnel'!$F$14</f>
        <v>0.41</v>
      </c>
      <c r="O14" s="390">
        <f>ROUND(O13*N14,0)</f>
        <v>0</v>
      </c>
      <c r="P14" s="198"/>
      <c r="Q14" s="199"/>
      <c r="S14" s="1" t="s">
        <v>129</v>
      </c>
      <c r="U14" s="398">
        <v>0.41</v>
      </c>
      <c r="X14" s="49"/>
      <c r="Y14" s="49"/>
    </row>
    <row r="15" spans="1:27" ht="16.5" x14ac:dyDescent="0.3">
      <c r="A15" s="178"/>
      <c r="B15" s="41"/>
      <c r="C15" s="42"/>
      <c r="D15" s="50" t="s">
        <v>44</v>
      </c>
      <c r="E15" s="379"/>
      <c r="F15" s="206"/>
      <c r="G15" s="45">
        <f>ROUND(G13+G14,0)</f>
        <v>0</v>
      </c>
      <c r="H15" s="46"/>
      <c r="I15" s="47">
        <f t="shared" ref="I15:O15" si="1">ROUND(I13+I14,0)</f>
        <v>0</v>
      </c>
      <c r="J15" s="46"/>
      <c r="K15" s="47">
        <f t="shared" si="1"/>
        <v>0</v>
      </c>
      <c r="L15" s="46"/>
      <c r="M15" s="47">
        <f t="shared" si="1"/>
        <v>0</v>
      </c>
      <c r="N15" s="46"/>
      <c r="O15" s="47">
        <f t="shared" si="1"/>
        <v>0</v>
      </c>
      <c r="P15" s="207"/>
      <c r="Q15" s="46">
        <f>ROUND(G15+I15+K15+M15+O15,0)</f>
        <v>0</v>
      </c>
      <c r="S15" s="1" t="s">
        <v>130</v>
      </c>
      <c r="T15" s="49"/>
      <c r="U15" s="399">
        <v>0.34</v>
      </c>
      <c r="V15" s="49"/>
      <c r="W15" s="49"/>
      <c r="AA15" s="49"/>
    </row>
    <row r="16" spans="1:27" s="49" customFormat="1" ht="16.5" x14ac:dyDescent="0.3">
      <c r="A16" s="178"/>
      <c r="B16" s="41"/>
      <c r="C16" s="42"/>
      <c r="D16" s="50"/>
      <c r="E16" s="379"/>
      <c r="F16" s="206"/>
      <c r="G16" s="208"/>
      <c r="H16" s="52"/>
      <c r="I16" s="46"/>
      <c r="J16" s="52"/>
      <c r="K16" s="45"/>
      <c r="L16" s="52"/>
      <c r="M16" s="45"/>
      <c r="N16" s="52"/>
      <c r="O16" s="45"/>
      <c r="P16" s="207"/>
      <c r="Q16" s="46"/>
      <c r="S16" s="1" t="s">
        <v>131</v>
      </c>
      <c r="U16" s="399">
        <v>0.27</v>
      </c>
      <c r="X16" s="1"/>
      <c r="Y16" s="1"/>
    </row>
    <row r="17" spans="1:25" s="49" customFormat="1" x14ac:dyDescent="0.25">
      <c r="A17" s="178">
        <v>2</v>
      </c>
      <c r="B17" s="412" t="s">
        <v>23</v>
      </c>
      <c r="C17" s="411"/>
      <c r="D17" s="36" t="s">
        <v>45</v>
      </c>
      <c r="E17" s="379"/>
      <c r="F17" s="206"/>
      <c r="G17" s="237">
        <v>0</v>
      </c>
      <c r="H17" s="196"/>
      <c r="I17" s="238">
        <f>'Add''l Personnel'!$G$17</f>
        <v>0</v>
      </c>
      <c r="J17" s="197"/>
      <c r="K17" s="239">
        <f>'Add''l Personnel'!$G$17</f>
        <v>0</v>
      </c>
      <c r="L17" s="197"/>
      <c r="M17" s="239">
        <f>'Add''l Personnel'!$G$17</f>
        <v>0</v>
      </c>
      <c r="N17" s="197"/>
      <c r="O17" s="239">
        <f>'Add''l Personnel'!$G$17</f>
        <v>0</v>
      </c>
      <c r="P17" s="198"/>
      <c r="Q17" s="199"/>
      <c r="S17" s="1" t="s">
        <v>132</v>
      </c>
      <c r="U17" s="399">
        <v>0.22</v>
      </c>
      <c r="X17" s="1"/>
      <c r="Y17" s="1"/>
    </row>
    <row r="18" spans="1:25" s="49" customFormat="1" x14ac:dyDescent="0.25">
      <c r="A18" s="178"/>
      <c r="B18" s="412"/>
      <c r="C18" s="411"/>
      <c r="D18" s="36" t="s">
        <v>42</v>
      </c>
      <c r="E18" s="378"/>
      <c r="F18" s="200"/>
      <c r="G18" s="383"/>
      <c r="H18" s="202"/>
      <c r="I18" s="201">
        <f>ROUND(IF((G18*$O$4)+G18&gt;=$O$6,IF(O6&lt;=0,(G18*$O$4)+G18,O6),(G18*$O$4)+G18),0)</f>
        <v>0</v>
      </c>
      <c r="J18" s="203"/>
      <c r="K18" s="201">
        <f>ROUND(IF((I18*$O$4)+I18&gt;=$O$6,IF(O6&lt;=0,(I18*$O$4)+I18,O6),(I18*$O$4)+I18),0)</f>
        <v>0</v>
      </c>
      <c r="L18" s="204"/>
      <c r="M18" s="201">
        <f>ROUND(IF((K18*$O$4)+K18&gt;=$O$6,IF(O6&lt;=0,(K18*$O$4)+K18,O6),(K18*$O$4)+K18),0)</f>
        <v>0</v>
      </c>
      <c r="N18" s="204"/>
      <c r="O18" s="201">
        <f>ROUND(IF((M18*$O$4)+M18&gt;=$O$6,IF(O6&lt;=0,(M18*$O$4)+M18,O6),(M18*$O$4)+M18),0)</f>
        <v>0</v>
      </c>
      <c r="P18" s="198"/>
      <c r="Q18" s="199"/>
      <c r="S18" s="1" t="s">
        <v>133</v>
      </c>
      <c r="U18" s="408">
        <v>0.17</v>
      </c>
    </row>
    <row r="19" spans="1:25" s="49" customFormat="1" x14ac:dyDescent="0.25">
      <c r="A19" s="178"/>
      <c r="B19" s="41"/>
      <c r="C19" s="42"/>
      <c r="D19" s="43" t="s">
        <v>43</v>
      </c>
      <c r="E19" s="378"/>
      <c r="F19" s="200"/>
      <c r="G19" s="386">
        <f>ROUND(IF(G18&gt;=$O$6,(IF($O$6&lt;=0,G18*G17,$O$6*G17)),G17*G18),0)</f>
        <v>0</v>
      </c>
      <c r="H19" s="205"/>
      <c r="I19" s="386">
        <f t="shared" ref="I19:O19" si="2">ROUND(I18*I17,0)</f>
        <v>0</v>
      </c>
      <c r="J19" s="205"/>
      <c r="K19" s="386">
        <f t="shared" si="2"/>
        <v>0</v>
      </c>
      <c r="L19" s="205"/>
      <c r="M19" s="386">
        <f t="shared" si="2"/>
        <v>0</v>
      </c>
      <c r="N19" s="205"/>
      <c r="O19" s="387">
        <f t="shared" si="2"/>
        <v>0</v>
      </c>
      <c r="P19" s="198"/>
      <c r="Q19" s="199"/>
      <c r="S19" s="1" t="s">
        <v>134</v>
      </c>
      <c r="U19" s="399">
        <v>0.11</v>
      </c>
    </row>
    <row r="20" spans="1:25" s="49" customFormat="1" x14ac:dyDescent="0.25">
      <c r="A20" s="178"/>
      <c r="B20" s="41"/>
      <c r="C20" s="42"/>
      <c r="D20" s="44" t="s">
        <v>26</v>
      </c>
      <c r="E20" s="378"/>
      <c r="F20" s="409">
        <f>IF($G18&lt;=39999,$U$14,IF(AND($G18&gt;=40000,$G18&lt;=69999),$U$15,IF(AND($G18&gt;=70000,$G18&lt;=149999),$U$16,IF(AND($G18&gt;=150000,$G18&lt;=229999),$U$17,IF(AND($G18&gt;=230000,$G18&lt;=499000),$U$18,IF($G18&gt;=500000,$U$19))))))</f>
        <v>0.41</v>
      </c>
      <c r="G20" s="389">
        <f>ROUND(G19*F20,0)</f>
        <v>0</v>
      </c>
      <c r="H20" s="375">
        <f>'Add''l Personnel'!$F$20</f>
        <v>0.41</v>
      </c>
      <c r="I20" s="390">
        <f>ROUND(I19*H20,0)</f>
        <v>0</v>
      </c>
      <c r="J20" s="375">
        <f>'Add''l Personnel'!$F$20</f>
        <v>0.41</v>
      </c>
      <c r="K20" s="390">
        <f>ROUND(K19*J20,0)</f>
        <v>0</v>
      </c>
      <c r="L20" s="375">
        <f>'Add''l Personnel'!$F$20</f>
        <v>0.41</v>
      </c>
      <c r="M20" s="390">
        <f>ROUND(M19*L20,0)</f>
        <v>0</v>
      </c>
      <c r="N20" s="375">
        <f>'Add''l Personnel'!$F$20</f>
        <v>0.41</v>
      </c>
      <c r="O20" s="390">
        <f>ROUND(O19*N20,0)</f>
        <v>0</v>
      </c>
      <c r="P20" s="198"/>
      <c r="Q20" s="199"/>
    </row>
    <row r="21" spans="1:25" s="49" customFormat="1" ht="16.5" x14ac:dyDescent="0.3">
      <c r="A21" s="178"/>
      <c r="B21" s="41"/>
      <c r="C21" s="42"/>
      <c r="D21" s="50" t="s">
        <v>44</v>
      </c>
      <c r="E21" s="379"/>
      <c r="F21" s="206"/>
      <c r="G21" s="45">
        <f>ROUND(G19+G20,0)</f>
        <v>0</v>
      </c>
      <c r="H21" s="46"/>
      <c r="I21" s="47">
        <f t="shared" ref="I21:O21" si="3">ROUND(I19+I20,0)</f>
        <v>0</v>
      </c>
      <c r="J21" s="46"/>
      <c r="K21" s="47">
        <f t="shared" si="3"/>
        <v>0</v>
      </c>
      <c r="L21" s="46"/>
      <c r="M21" s="47">
        <f t="shared" si="3"/>
        <v>0</v>
      </c>
      <c r="N21" s="46"/>
      <c r="O21" s="47">
        <f t="shared" si="3"/>
        <v>0</v>
      </c>
      <c r="P21" s="207"/>
      <c r="Q21" s="46">
        <f>ROUND(G21+I21+K21+M21+O21,0)</f>
        <v>0</v>
      </c>
      <c r="S21" s="49" t="s">
        <v>124</v>
      </c>
    </row>
    <row r="22" spans="1:25" s="49" customFormat="1" ht="16.5" x14ac:dyDescent="0.3">
      <c r="A22" s="178"/>
      <c r="B22" s="41"/>
      <c r="C22" s="42"/>
      <c r="D22" s="50"/>
      <c r="E22" s="379"/>
      <c r="F22" s="206"/>
      <c r="G22" s="45"/>
      <c r="H22" s="52"/>
      <c r="I22" s="46"/>
      <c r="J22" s="52"/>
      <c r="K22" s="45"/>
      <c r="L22" s="52"/>
      <c r="M22" s="45"/>
      <c r="N22" s="52"/>
      <c r="O22" s="45"/>
      <c r="P22" s="207"/>
      <c r="Q22" s="46"/>
      <c r="S22" s="49" t="s">
        <v>126</v>
      </c>
      <c r="U22" s="399">
        <v>0.06</v>
      </c>
    </row>
    <row r="23" spans="1:25" s="49" customFormat="1" x14ac:dyDescent="0.25">
      <c r="A23" s="178">
        <v>3</v>
      </c>
      <c r="B23" s="412" t="s">
        <v>23</v>
      </c>
      <c r="C23" s="411"/>
      <c r="D23" s="36" t="s">
        <v>45</v>
      </c>
      <c r="E23" s="379"/>
      <c r="F23" s="206"/>
      <c r="G23" s="237">
        <v>0</v>
      </c>
      <c r="H23" s="196"/>
      <c r="I23" s="238">
        <f>'Add''l Personnel'!$G$23</f>
        <v>0</v>
      </c>
      <c r="J23" s="197"/>
      <c r="K23" s="239">
        <f>'Add''l Personnel'!$G$23</f>
        <v>0</v>
      </c>
      <c r="L23" s="197"/>
      <c r="M23" s="239">
        <f>'Add''l Personnel'!$G$23</f>
        <v>0</v>
      </c>
      <c r="N23" s="197"/>
      <c r="O23" s="239">
        <f>'Add''l Personnel'!$G$23</f>
        <v>0</v>
      </c>
      <c r="P23" s="198"/>
      <c r="Q23" s="199"/>
      <c r="S23" s="49" t="s">
        <v>127</v>
      </c>
      <c r="U23" s="399">
        <v>0.27</v>
      </c>
    </row>
    <row r="24" spans="1:25" s="49" customFormat="1" x14ac:dyDescent="0.25">
      <c r="A24" s="178"/>
      <c r="B24" s="412"/>
      <c r="C24" s="411"/>
      <c r="D24" s="36" t="s">
        <v>42</v>
      </c>
      <c r="E24" s="378"/>
      <c r="F24" s="200"/>
      <c r="G24" s="383"/>
      <c r="H24" s="202"/>
      <c r="I24" s="201">
        <f>ROUND(IF((G24*$O$4)+G24&gt;=$O$6,IF(O6&lt;=0,(G24*$O$4)+G24,O6),(G24*$O$4)+G24),0)</f>
        <v>0</v>
      </c>
      <c r="J24" s="203"/>
      <c r="K24" s="201">
        <f>ROUND(IF((I24*$O$4)+I24&gt;=$O$6,IF(O6&lt;=0,(I24*$O$4)+I24,O6),(I24*$O$4)+I24),0)</f>
        <v>0</v>
      </c>
      <c r="L24" s="204"/>
      <c r="M24" s="201">
        <f>ROUND(IF((K24*$O$4)+K24&gt;=$O$6,IF(O6&lt;=0,(K24*$O$4)+K24,O6),(K24*$O$4)+K24),0)</f>
        <v>0</v>
      </c>
      <c r="N24" s="204"/>
      <c r="O24" s="201">
        <f>ROUND(IF((M24*$O$4)+M24&gt;=$O$6,IF(O6&lt;=0,(M24*$O$4)+M24,O6),(M24*$O$4)+M24),0)</f>
        <v>0</v>
      </c>
      <c r="P24" s="198"/>
      <c r="Q24" s="199"/>
      <c r="U24" s="399"/>
    </row>
    <row r="25" spans="1:25" s="49" customFormat="1" x14ac:dyDescent="0.25">
      <c r="A25" s="178"/>
      <c r="B25" s="41"/>
      <c r="C25" s="42"/>
      <c r="D25" s="43" t="s">
        <v>43</v>
      </c>
      <c r="E25" s="378"/>
      <c r="F25" s="200"/>
      <c r="G25" s="386">
        <f>ROUND(IF(G24&gt;=$O$6,(IF($O$6&lt;=0,G24*G23,$O$6*G23)),G23*G24),0)</f>
        <v>0</v>
      </c>
      <c r="H25" s="205"/>
      <c r="I25" s="386">
        <f t="shared" ref="I25:O25" si="4">ROUND(I24*I23,0)</f>
        <v>0</v>
      </c>
      <c r="J25" s="205"/>
      <c r="K25" s="386">
        <f t="shared" si="4"/>
        <v>0</v>
      </c>
      <c r="L25" s="205"/>
      <c r="M25" s="386">
        <f t="shared" si="4"/>
        <v>0</v>
      </c>
      <c r="N25" s="205"/>
      <c r="O25" s="387">
        <f t="shared" si="4"/>
        <v>0</v>
      </c>
      <c r="P25" s="198"/>
      <c r="Q25" s="199"/>
      <c r="S25" s="49" t="s">
        <v>125</v>
      </c>
    </row>
    <row r="26" spans="1:25" s="49" customFormat="1" x14ac:dyDescent="0.25">
      <c r="A26" s="178"/>
      <c r="B26" s="41"/>
      <c r="C26" s="42"/>
      <c r="D26" s="44" t="s">
        <v>26</v>
      </c>
      <c r="E26" s="378"/>
      <c r="F26" s="409">
        <f>IF($G24&lt;=39999,$U$14,IF(AND($G24&gt;=40000,$G24&lt;=69999),$U$15,IF(AND($G24&gt;=70000,$G24&lt;=149999),$U$16,IF(AND($G24&gt;=150000,$G24&lt;=229999),$U$17,IF(AND($G24&gt;=230000,$G24&lt;=499000),$U$18,IF($G24&gt;=500000,$U$19))))))</f>
        <v>0.41</v>
      </c>
      <c r="G26" s="389">
        <f>ROUND(G25*F26,0)</f>
        <v>0</v>
      </c>
      <c r="H26" s="375">
        <f>'Add''l Personnel'!$F$26</f>
        <v>0.41</v>
      </c>
      <c r="I26" s="390">
        <f>ROUND(I25*H26,0)</f>
        <v>0</v>
      </c>
      <c r="J26" s="375">
        <f>'Add''l Personnel'!$F$26</f>
        <v>0.41</v>
      </c>
      <c r="K26" s="390">
        <f>ROUND(K25*J26,0)</f>
        <v>0</v>
      </c>
      <c r="L26" s="375">
        <f>'Add''l Personnel'!$F$26</f>
        <v>0.41</v>
      </c>
      <c r="M26" s="390">
        <f>ROUND(M25*L26,0)</f>
        <v>0</v>
      </c>
      <c r="N26" s="375">
        <f>'Add''l Personnel'!$F$26</f>
        <v>0.41</v>
      </c>
      <c r="O26" s="390">
        <f>ROUND(O25*N26,0)</f>
        <v>0</v>
      </c>
      <c r="P26" s="198"/>
      <c r="Q26" s="199"/>
    </row>
    <row r="27" spans="1:25" s="49" customFormat="1" ht="16.5" x14ac:dyDescent="0.3">
      <c r="A27" s="178"/>
      <c r="B27" s="41"/>
      <c r="C27" s="42"/>
      <c r="D27" s="50" t="s">
        <v>44</v>
      </c>
      <c r="E27" s="379"/>
      <c r="F27" s="206"/>
      <c r="G27" s="45">
        <f>ROUND(G25+G26,0)</f>
        <v>0</v>
      </c>
      <c r="H27" s="46"/>
      <c r="I27" s="47">
        <f t="shared" ref="I27:O27" si="5">ROUND(I25+I26,0)</f>
        <v>0</v>
      </c>
      <c r="J27" s="46"/>
      <c r="K27" s="47">
        <f t="shared" si="5"/>
        <v>0</v>
      </c>
      <c r="L27" s="46"/>
      <c r="M27" s="47">
        <f t="shared" si="5"/>
        <v>0</v>
      </c>
      <c r="N27" s="46"/>
      <c r="O27" s="47">
        <f t="shared" si="5"/>
        <v>0</v>
      </c>
      <c r="P27" s="207"/>
      <c r="Q27" s="46">
        <f>ROUND(G27+I27+K27+M27+O27,0)</f>
        <v>0</v>
      </c>
    </row>
    <row r="28" spans="1:25" s="49" customFormat="1" ht="16.5" x14ac:dyDescent="0.3">
      <c r="A28" s="178"/>
      <c r="B28" s="41"/>
      <c r="C28" s="42"/>
      <c r="D28" s="50"/>
      <c r="E28" s="379"/>
      <c r="F28" s="206"/>
      <c r="G28" s="45"/>
      <c r="H28" s="52"/>
      <c r="I28" s="46"/>
      <c r="J28" s="52"/>
      <c r="K28" s="45"/>
      <c r="L28" s="52"/>
      <c r="M28" s="45"/>
      <c r="N28" s="52"/>
      <c r="O28" s="45"/>
      <c r="P28" s="207"/>
      <c r="Q28" s="46"/>
      <c r="S28" s="1" t="s">
        <v>128</v>
      </c>
      <c r="T28" s="1"/>
      <c r="U28" s="1"/>
      <c r="V28" s="1"/>
      <c r="W28" s="1"/>
      <c r="X28" s="1"/>
      <c r="Y28" s="1"/>
    </row>
    <row r="29" spans="1:25" s="49" customFormat="1" x14ac:dyDescent="0.25">
      <c r="A29" s="178">
        <v>4</v>
      </c>
      <c r="B29" s="412" t="s">
        <v>23</v>
      </c>
      <c r="C29" s="411"/>
      <c r="D29" s="36" t="s">
        <v>45</v>
      </c>
      <c r="E29" s="379"/>
      <c r="F29" s="206"/>
      <c r="G29" s="237">
        <v>0</v>
      </c>
      <c r="H29" s="196"/>
      <c r="I29" s="238">
        <f>'Add''l Personnel'!$G$29</f>
        <v>0</v>
      </c>
      <c r="J29" s="197"/>
      <c r="K29" s="239">
        <f>'Add''l Personnel'!$G$29</f>
        <v>0</v>
      </c>
      <c r="L29" s="197"/>
      <c r="M29" s="239">
        <f>'Add''l Personnel'!$G$29</f>
        <v>0</v>
      </c>
      <c r="N29" s="197"/>
      <c r="O29" s="239">
        <f>'Add''l Personnel'!$G$29</f>
        <v>0</v>
      </c>
      <c r="P29" s="198"/>
      <c r="Q29" s="199"/>
      <c r="S29" s="1" t="s">
        <v>117</v>
      </c>
      <c r="T29" s="1"/>
      <c r="U29" s="1"/>
      <c r="V29" s="1"/>
      <c r="W29" s="1"/>
      <c r="X29" s="1"/>
      <c r="Y29" s="1"/>
    </row>
    <row r="30" spans="1:25" s="49" customFormat="1" x14ac:dyDescent="0.25">
      <c r="A30" s="178"/>
      <c r="B30" s="412"/>
      <c r="C30" s="411"/>
      <c r="D30" s="36" t="s">
        <v>42</v>
      </c>
      <c r="E30" s="378"/>
      <c r="F30" s="200"/>
      <c r="G30" s="383"/>
      <c r="H30" s="202"/>
      <c r="I30" s="201">
        <f>ROUND(IF((G30*$O$4)+G30&gt;=$O$6,IF(O6&lt;=0,(G30*$O$4)+G30,O6),(G30*$O$4)+G30),0)</f>
        <v>0</v>
      </c>
      <c r="J30" s="203"/>
      <c r="K30" s="201">
        <f>ROUND(IF((I30*$O$4)+I30&gt;=$O$6,IF(O6&lt;=0,(I30*$O$4)+I30,O6),(I30*$O$4)+I30),0)</f>
        <v>0</v>
      </c>
      <c r="L30" s="204"/>
      <c r="M30" s="201">
        <f>ROUND(IF((K30*$O$4)+K30&gt;=$O$6,IF(O6&lt;=0,(K30*$O$4)+K30,O6),(K30*$O$4)+K30),0)</f>
        <v>0</v>
      </c>
      <c r="N30" s="204"/>
      <c r="O30" s="201">
        <f>ROUND(IF((M30*$O$4)+M30&gt;=$O$6,IF(O6&lt;=0,(M30*$O$4)+M30,O6),(M30*$O$4)+M30),0)</f>
        <v>0</v>
      </c>
      <c r="P30" s="198"/>
      <c r="Q30" s="199"/>
      <c r="S30" s="1" t="s">
        <v>118</v>
      </c>
      <c r="T30" s="1"/>
      <c r="U30" s="398">
        <v>0.42</v>
      </c>
      <c r="V30" s="1"/>
      <c r="W30" s="1"/>
      <c r="X30" s="1"/>
      <c r="Y30" s="1"/>
    </row>
    <row r="31" spans="1:25" s="49" customFormat="1" x14ac:dyDescent="0.25">
      <c r="A31" s="178"/>
      <c r="B31" s="41"/>
      <c r="C31" s="42"/>
      <c r="D31" s="43" t="s">
        <v>43</v>
      </c>
      <c r="E31" s="378"/>
      <c r="F31" s="200"/>
      <c r="G31" s="386">
        <f>ROUND(IF(G30&gt;=$O$6,(IF($O$6&lt;=0,G30*G29,$O$6*G29)),G29*G30),0)</f>
        <v>0</v>
      </c>
      <c r="H31" s="205"/>
      <c r="I31" s="386">
        <f t="shared" ref="I31:O31" si="6">ROUND(I30*I29,0)</f>
        <v>0</v>
      </c>
      <c r="J31" s="205"/>
      <c r="K31" s="386">
        <f t="shared" si="6"/>
        <v>0</v>
      </c>
      <c r="L31" s="205"/>
      <c r="M31" s="386">
        <f t="shared" si="6"/>
        <v>0</v>
      </c>
      <c r="N31" s="205"/>
      <c r="O31" s="387">
        <f t="shared" si="6"/>
        <v>0</v>
      </c>
      <c r="P31" s="198"/>
      <c r="Q31" s="199"/>
      <c r="S31" s="1" t="s">
        <v>119</v>
      </c>
      <c r="U31" s="399">
        <v>0.34</v>
      </c>
    </row>
    <row r="32" spans="1:25" s="49" customFormat="1" x14ac:dyDescent="0.25">
      <c r="A32" s="178"/>
      <c r="B32" s="41"/>
      <c r="C32" s="42"/>
      <c r="D32" s="44" t="s">
        <v>26</v>
      </c>
      <c r="E32" s="378"/>
      <c r="F32" s="409">
        <f>IF($G30&lt;=39999,$U$14,IF(AND($G30&gt;=40000,$G30&lt;=69999),$U$15,IF(AND($G30&gt;=70000,$G30&lt;=149999),$U$16,IF(AND($G30&gt;=150000,$G30&lt;=229999),$U$17,IF(AND($G30&gt;=230000,$G30&lt;=499000),$U$18,IF($G30&gt;=500000,$U$19))))))</f>
        <v>0.41</v>
      </c>
      <c r="G32" s="389">
        <f>ROUND(G31*F32,0)</f>
        <v>0</v>
      </c>
      <c r="H32" s="375">
        <f>'Add''l Personnel'!$F$32</f>
        <v>0.41</v>
      </c>
      <c r="I32" s="390">
        <f>ROUND(I31*H32,0)</f>
        <v>0</v>
      </c>
      <c r="J32" s="375">
        <f>'Add''l Personnel'!$F$32</f>
        <v>0.41</v>
      </c>
      <c r="K32" s="390">
        <f>ROUND(K31*J32,0)</f>
        <v>0</v>
      </c>
      <c r="L32" s="375">
        <f>'Add''l Personnel'!$F$32</f>
        <v>0.41</v>
      </c>
      <c r="M32" s="390">
        <f>ROUND(M31*L32,0)</f>
        <v>0</v>
      </c>
      <c r="N32" s="375">
        <f>'Add''l Personnel'!$F$32</f>
        <v>0.41</v>
      </c>
      <c r="O32" s="390">
        <f>ROUND(O31*N32,0)</f>
        <v>0</v>
      </c>
      <c r="P32" s="198"/>
      <c r="Q32" s="199"/>
      <c r="S32" s="1" t="s">
        <v>120</v>
      </c>
      <c r="U32" s="399">
        <v>0.27</v>
      </c>
    </row>
    <row r="33" spans="1:25" s="49" customFormat="1" ht="16.5" x14ac:dyDescent="0.3">
      <c r="A33" s="178"/>
      <c r="B33" s="41"/>
      <c r="C33" s="42"/>
      <c r="D33" s="50" t="s">
        <v>44</v>
      </c>
      <c r="E33" s="379"/>
      <c r="F33" s="206"/>
      <c r="G33" s="45">
        <f>ROUND(G31+G32,0)</f>
        <v>0</v>
      </c>
      <c r="H33" s="46"/>
      <c r="I33" s="47">
        <f t="shared" ref="I33:O33" si="7">ROUND(I31+I32,0)</f>
        <v>0</v>
      </c>
      <c r="J33" s="46"/>
      <c r="K33" s="47">
        <f t="shared" si="7"/>
        <v>0</v>
      </c>
      <c r="L33" s="46"/>
      <c r="M33" s="47">
        <f t="shared" si="7"/>
        <v>0</v>
      </c>
      <c r="N33" s="46"/>
      <c r="O33" s="47">
        <f t="shared" si="7"/>
        <v>0</v>
      </c>
      <c r="P33" s="207"/>
      <c r="Q33" s="46">
        <f>ROUND(G33+I33+K33+M33+O33,0)</f>
        <v>0</v>
      </c>
      <c r="S33" s="1" t="s">
        <v>121</v>
      </c>
      <c r="U33" s="399">
        <v>0.21</v>
      </c>
    </row>
    <row r="34" spans="1:25" s="49" customFormat="1" ht="16.5" x14ac:dyDescent="0.3">
      <c r="A34" s="178"/>
      <c r="B34" s="41"/>
      <c r="C34" s="42"/>
      <c r="D34" s="50"/>
      <c r="E34" s="379"/>
      <c r="F34" s="206"/>
      <c r="G34" s="45"/>
      <c r="H34" s="46"/>
      <c r="I34" s="45"/>
      <c r="J34" s="46"/>
      <c r="K34" s="45"/>
      <c r="L34" s="46"/>
      <c r="M34" s="45"/>
      <c r="N34" s="46"/>
      <c r="O34" s="45"/>
      <c r="P34" s="207"/>
      <c r="Q34" s="46"/>
      <c r="S34" s="1" t="s">
        <v>122</v>
      </c>
      <c r="U34" s="401">
        <v>0.17</v>
      </c>
    </row>
    <row r="35" spans="1:25" s="216" customFormat="1" ht="15.75" x14ac:dyDescent="0.3">
      <c r="A35" s="209"/>
      <c r="B35" s="210" t="s">
        <v>102</v>
      </c>
      <c r="C35" s="53"/>
      <c r="D35" s="66"/>
      <c r="E35" s="380"/>
      <c r="F35" s="211"/>
      <c r="G35" s="212">
        <f>ROUND(G15+G21+G27+G33,0)</f>
        <v>0</v>
      </c>
      <c r="H35" s="213"/>
      <c r="I35" s="212">
        <f>ROUND(I15+I21+I27+I33,0)</f>
        <v>0</v>
      </c>
      <c r="J35" s="213"/>
      <c r="K35" s="212">
        <f>ROUND(K15+K21+K27+K33,0)</f>
        <v>0</v>
      </c>
      <c r="L35" s="213"/>
      <c r="M35" s="212">
        <f>ROUND(M15+M21+M27+M33,0)</f>
        <v>0</v>
      </c>
      <c r="N35" s="213"/>
      <c r="O35" s="212">
        <f>ROUND(O15+O21+O27+O33,0)</f>
        <v>0</v>
      </c>
      <c r="P35" s="214"/>
      <c r="Q35" s="215"/>
      <c r="S35" s="1" t="s">
        <v>123</v>
      </c>
      <c r="T35" s="49"/>
      <c r="U35" s="399">
        <v>0.11</v>
      </c>
      <c r="V35" s="49"/>
      <c r="W35" s="49"/>
      <c r="X35" s="49"/>
      <c r="Y35" s="49"/>
    </row>
    <row r="36" spans="1:25" s="216" customFormat="1" ht="15.75" x14ac:dyDescent="0.3">
      <c r="A36" s="209"/>
      <c r="B36" s="217"/>
      <c r="C36" s="53"/>
      <c r="D36" s="66"/>
      <c r="E36" s="380"/>
      <c r="F36" s="211"/>
      <c r="G36" s="212"/>
      <c r="H36" s="213"/>
      <c r="I36" s="212"/>
      <c r="J36" s="213"/>
      <c r="K36" s="212"/>
      <c r="L36" s="213"/>
      <c r="M36" s="212"/>
      <c r="N36" s="213"/>
      <c r="O36" s="212"/>
      <c r="P36" s="214"/>
      <c r="Q36" s="215"/>
      <c r="S36" s="266"/>
      <c r="T36" s="397"/>
      <c r="U36" s="282"/>
      <c r="V36" s="282"/>
      <c r="W36" s="282"/>
    </row>
    <row r="37" spans="1:25" s="216" customFormat="1" x14ac:dyDescent="0.25">
      <c r="A37" s="218" t="s">
        <v>28</v>
      </c>
      <c r="B37" s="6"/>
      <c r="C37" s="53"/>
      <c r="D37" s="66"/>
      <c r="E37" s="93"/>
      <c r="F37" s="56"/>
      <c r="G37" s="219"/>
      <c r="H37" s="220"/>
      <c r="I37" s="219"/>
      <c r="J37" s="220"/>
      <c r="K37" s="219"/>
      <c r="L37" s="220"/>
      <c r="M37" s="219"/>
      <c r="N37" s="220"/>
      <c r="O37" s="219"/>
      <c r="P37" s="221"/>
      <c r="Q37" s="222"/>
      <c r="R37" s="266"/>
      <c r="S37" s="49" t="s">
        <v>124</v>
      </c>
      <c r="T37" s="49"/>
      <c r="U37" s="49"/>
      <c r="V37" s="49"/>
      <c r="W37" s="49"/>
      <c r="X37" s="49"/>
      <c r="Y37" s="49"/>
    </row>
    <row r="38" spans="1:25" s="61" customFormat="1" ht="20.45" customHeight="1" x14ac:dyDescent="0.25">
      <c r="A38" s="185"/>
      <c r="B38" s="35" t="s">
        <v>0</v>
      </c>
      <c r="C38" s="17"/>
      <c r="D38" s="17"/>
      <c r="E38" s="102"/>
      <c r="F38" s="37"/>
      <c r="G38" s="223"/>
      <c r="H38" s="224"/>
      <c r="I38" s="223"/>
      <c r="J38" s="224"/>
      <c r="K38" s="223"/>
      <c r="L38" s="224"/>
      <c r="M38" s="223"/>
      <c r="N38" s="224"/>
      <c r="O38" s="223"/>
      <c r="P38" s="198"/>
      <c r="Q38" s="225"/>
      <c r="R38" s="271"/>
      <c r="S38" s="49" t="s">
        <v>126</v>
      </c>
      <c r="T38" s="49"/>
      <c r="U38" s="399">
        <v>0.06</v>
      </c>
    </row>
    <row r="39" spans="1:25" x14ac:dyDescent="0.25">
      <c r="A39" s="185">
        <v>1</v>
      </c>
      <c r="B39" s="412" t="s">
        <v>23</v>
      </c>
      <c r="C39" s="411"/>
      <c r="D39" s="36" t="s">
        <v>45</v>
      </c>
      <c r="E39" s="102"/>
      <c r="F39" s="37"/>
      <c r="G39" s="237">
        <v>0</v>
      </c>
      <c r="H39" s="196"/>
      <c r="I39" s="238">
        <f>$G39</f>
        <v>0</v>
      </c>
      <c r="J39" s="197"/>
      <c r="K39" s="239">
        <f>$G39</f>
        <v>0</v>
      </c>
      <c r="L39" s="197"/>
      <c r="M39" s="239">
        <f>$G39</f>
        <v>0</v>
      </c>
      <c r="N39" s="197"/>
      <c r="O39" s="239">
        <f>$G39</f>
        <v>0</v>
      </c>
      <c r="P39" s="198"/>
      <c r="Q39" s="199"/>
      <c r="R39" s="271"/>
      <c r="S39" s="49" t="s">
        <v>127</v>
      </c>
      <c r="T39" s="49"/>
      <c r="U39" s="399">
        <v>0.27</v>
      </c>
      <c r="V39" s="266"/>
    </row>
    <row r="40" spans="1:25" x14ac:dyDescent="0.25">
      <c r="A40" s="185"/>
      <c r="B40" s="412"/>
      <c r="C40" s="411"/>
      <c r="D40" s="36" t="s">
        <v>42</v>
      </c>
      <c r="E40" s="378"/>
      <c r="F40" s="200"/>
      <c r="G40" s="383"/>
      <c r="H40" s="202"/>
      <c r="I40" s="201">
        <f>ROUND(IF((G40*$O$4)+G40&gt;=$O$6,IF(O6&lt;=0,(G40*$O$4)+G40,O6),(G40*$O$4)+G40),0)</f>
        <v>0</v>
      </c>
      <c r="J40" s="203"/>
      <c r="K40" s="201">
        <f>ROUND(IF((I40*$O$4)+I40&gt;=$O$6,IF(O6&lt;=0,(I40*$O$4)+I40,O6),(I40*$O$4)+I40),0)</f>
        <v>0</v>
      </c>
      <c r="L40" s="204"/>
      <c r="M40" s="201">
        <f>ROUND(IF((K40*$O$4)+K40&gt;=$O$6,IF(O6&lt;=0,(K40*$O$4)+K40,O6),(K40*$O$4)+K40),0)</f>
        <v>0</v>
      </c>
      <c r="N40" s="204"/>
      <c r="O40" s="201">
        <f>ROUND(IF((M40*$O$4)+M40&gt;=$O$6,IF(O6&lt;=0,(M40*$O$4)+M40,O6),(M40*$O$4)+M40),0)</f>
        <v>0</v>
      </c>
      <c r="P40" s="198"/>
      <c r="Q40" s="199"/>
      <c r="R40" s="410"/>
      <c r="S40" s="410"/>
      <c r="T40" s="266"/>
      <c r="U40" s="266"/>
      <c r="V40" s="266"/>
    </row>
    <row r="41" spans="1:25" x14ac:dyDescent="0.25">
      <c r="A41" s="185"/>
      <c r="B41" s="41"/>
      <c r="C41" s="42"/>
      <c r="D41" s="43" t="s">
        <v>43</v>
      </c>
      <c r="E41" s="378"/>
      <c r="F41" s="200"/>
      <c r="G41" s="386">
        <f>ROUND(IF(G40&gt;=$O$6,(IF($O$6&lt;=0,G40*G39,$O$6*G39)),G39*G40),0)</f>
        <v>0</v>
      </c>
      <c r="H41" s="205"/>
      <c r="I41" s="386">
        <f t="shared" ref="I41:O41" si="8">ROUND(I40*I39,0)</f>
        <v>0</v>
      </c>
      <c r="J41" s="205"/>
      <c r="K41" s="386">
        <f t="shared" si="8"/>
        <v>0</v>
      </c>
      <c r="L41" s="205"/>
      <c r="M41" s="386">
        <f t="shared" si="8"/>
        <v>0</v>
      </c>
      <c r="N41" s="205"/>
      <c r="O41" s="387">
        <f t="shared" si="8"/>
        <v>0</v>
      </c>
      <c r="P41" s="198"/>
      <c r="Q41" s="199"/>
      <c r="R41" s="410"/>
      <c r="S41" s="410"/>
      <c r="U41" s="49"/>
      <c r="V41" s="49"/>
      <c r="W41" s="49"/>
    </row>
    <row r="42" spans="1:25" x14ac:dyDescent="0.25">
      <c r="A42" s="185"/>
      <c r="B42" s="41"/>
      <c r="C42" s="42"/>
      <c r="D42" s="44" t="s">
        <v>26</v>
      </c>
      <c r="E42" s="378"/>
      <c r="F42" s="409">
        <f>IF($G40&lt;=39999,$U$14,IF(AND($G40&gt;=40000,$G40&lt;=69999),$U$15,IF(AND($G40&gt;=70000,$G40&lt;=149999),$U$16,IF(AND($G40&gt;=150000,$G40&lt;=229999),$U$17,IF(AND($G40&gt;=230000,$G40&lt;=499000),$U$18,IF($G40&gt;=500000,$U$19))))))</f>
        <v>0.41</v>
      </c>
      <c r="G42" s="389">
        <f>ROUND(G41*F42,0)</f>
        <v>0</v>
      </c>
      <c r="H42" s="375">
        <f>'Add''l Personnel'!$F$42</f>
        <v>0.41</v>
      </c>
      <c r="I42" s="390">
        <f>ROUND(I41*H42,0)</f>
        <v>0</v>
      </c>
      <c r="J42" s="375">
        <f>'Add''l Personnel'!$F$42</f>
        <v>0.41</v>
      </c>
      <c r="K42" s="390">
        <f>ROUND(K41*J42,0)</f>
        <v>0</v>
      </c>
      <c r="L42" s="375">
        <f>'Add''l Personnel'!$F$42</f>
        <v>0.41</v>
      </c>
      <c r="M42" s="390">
        <f>ROUND(M41*L42,0)</f>
        <v>0</v>
      </c>
      <c r="N42" s="375">
        <f>'Add''l Personnel'!$F$42</f>
        <v>0.41</v>
      </c>
      <c r="O42" s="390">
        <f>ROUND(O41*N42,0)</f>
        <v>0</v>
      </c>
      <c r="P42" s="198"/>
      <c r="Q42" s="199"/>
      <c r="R42" s="271"/>
      <c r="S42" s="49" t="s">
        <v>125</v>
      </c>
      <c r="T42" s="266"/>
      <c r="U42" s="266"/>
      <c r="V42" s="266"/>
    </row>
    <row r="43" spans="1:25" ht="16.5" x14ac:dyDescent="0.3">
      <c r="A43" s="185"/>
      <c r="B43" s="41"/>
      <c r="C43" s="42"/>
      <c r="D43" s="50" t="s">
        <v>44</v>
      </c>
      <c r="E43" s="379"/>
      <c r="F43" s="206"/>
      <c r="G43" s="45">
        <f>ROUND(G41+G42,0)</f>
        <v>0</v>
      </c>
      <c r="H43" s="46"/>
      <c r="I43" s="47">
        <f t="shared" ref="I43:O43" si="9">ROUND(I41+I42,0)</f>
        <v>0</v>
      </c>
      <c r="J43" s="46"/>
      <c r="K43" s="47">
        <f t="shared" si="9"/>
        <v>0</v>
      </c>
      <c r="L43" s="46"/>
      <c r="M43" s="47">
        <f t="shared" si="9"/>
        <v>0</v>
      </c>
      <c r="N43" s="46"/>
      <c r="O43" s="47">
        <f t="shared" si="9"/>
        <v>0</v>
      </c>
      <c r="P43" s="207"/>
      <c r="Q43" s="46">
        <f>ROUND(G43+I43+K43+M43+O43,0)</f>
        <v>0</v>
      </c>
      <c r="R43" s="266"/>
      <c r="S43" s="266"/>
      <c r="T43" s="266"/>
      <c r="U43" s="266"/>
      <c r="V43" s="266"/>
      <c r="W43" s="266"/>
    </row>
    <row r="44" spans="1:25" x14ac:dyDescent="0.25">
      <c r="A44" s="185"/>
      <c r="B44" s="35"/>
      <c r="C44" s="17"/>
      <c r="D44" s="17"/>
      <c r="E44" s="102"/>
      <c r="F44" s="37"/>
      <c r="G44" s="223"/>
      <c r="H44" s="224"/>
      <c r="I44" s="223"/>
      <c r="J44" s="224"/>
      <c r="K44" s="223"/>
      <c r="L44" s="224"/>
      <c r="M44" s="223"/>
      <c r="N44" s="224"/>
      <c r="O44" s="223"/>
      <c r="P44" s="198"/>
      <c r="Q44" s="225"/>
      <c r="R44" s="266"/>
      <c r="S44" s="266"/>
      <c r="T44" s="266"/>
      <c r="U44" s="266"/>
      <c r="V44" s="266"/>
      <c r="W44" s="266"/>
    </row>
    <row r="45" spans="1:25" x14ac:dyDescent="0.25">
      <c r="A45" s="185">
        <v>2</v>
      </c>
      <c r="B45" s="412" t="s">
        <v>23</v>
      </c>
      <c r="C45" s="411"/>
      <c r="D45" s="36" t="s">
        <v>45</v>
      </c>
      <c r="E45" s="102"/>
      <c r="F45" s="37"/>
      <c r="G45" s="237">
        <v>0</v>
      </c>
      <c r="H45" s="196"/>
      <c r="I45" s="238">
        <f>$G45</f>
        <v>0</v>
      </c>
      <c r="J45" s="197"/>
      <c r="K45" s="239">
        <f>$G45</f>
        <v>0</v>
      </c>
      <c r="L45" s="197"/>
      <c r="M45" s="239">
        <f>$G45</f>
        <v>0</v>
      </c>
      <c r="N45" s="197"/>
      <c r="O45" s="239">
        <f>$G45</f>
        <v>0</v>
      </c>
      <c r="P45" s="198"/>
      <c r="Q45" s="199"/>
      <c r="R45" s="266"/>
      <c r="S45" s="266"/>
      <c r="T45" s="266"/>
      <c r="U45" s="266"/>
      <c r="V45" s="266"/>
      <c r="W45" s="266"/>
    </row>
    <row r="46" spans="1:25" x14ac:dyDescent="0.25">
      <c r="A46" s="185"/>
      <c r="B46" s="412"/>
      <c r="C46" s="411"/>
      <c r="D46" s="36" t="s">
        <v>42</v>
      </c>
      <c r="E46" s="378"/>
      <c r="F46" s="200"/>
      <c r="G46" s="383"/>
      <c r="H46" s="202"/>
      <c r="I46" s="201">
        <f>ROUND(IF((G46*$O$4)+G46&gt;=$O$6,IF(O6&lt;=0,(G46*$O$4)+G46,O6),(G46*$O$4)+G46),0)</f>
        <v>0</v>
      </c>
      <c r="J46" s="203"/>
      <c r="K46" s="201">
        <f>ROUND(IF((I46*$O$4)+I46&gt;=$O$6,IF(O6&lt;=0,(I46*$O$4)+I46,O6),(I46*$O$4)+I46),0)</f>
        <v>0</v>
      </c>
      <c r="L46" s="204"/>
      <c r="M46" s="201">
        <f>ROUND(IF((K46*$O$4)+K46&gt;=$O$6,IF(O6&lt;=0,(K46*$O$4)+K46,O6),(K46*$O$4)+K46),0)</f>
        <v>0</v>
      </c>
      <c r="N46" s="204"/>
      <c r="O46" s="201">
        <f>ROUND(IF((M46*$O$4)+M46&gt;=$O$6,IF(O6&lt;=0,(M46*$O$4)+M46,O6),(M46*$O$4)+M46),0)</f>
        <v>0</v>
      </c>
      <c r="P46" s="198"/>
      <c r="Q46" s="199"/>
      <c r="R46" s="266"/>
      <c r="S46" s="266"/>
      <c r="T46" s="266"/>
      <c r="U46" s="266"/>
      <c r="V46" s="266"/>
      <c r="W46" s="266"/>
    </row>
    <row r="47" spans="1:25" x14ac:dyDescent="0.25">
      <c r="A47" s="185"/>
      <c r="B47" s="41"/>
      <c r="C47" s="42"/>
      <c r="D47" s="43" t="s">
        <v>43</v>
      </c>
      <c r="E47" s="378"/>
      <c r="F47" s="200"/>
      <c r="G47" s="386">
        <f>ROUND(IF(G46&gt;=$O$6,(IF($O$6&lt;=0,G46*G45,$O$6*G45)),G45*G46),0)</f>
        <v>0</v>
      </c>
      <c r="H47" s="205"/>
      <c r="I47" s="386">
        <f t="shared" ref="I47:O47" si="10">ROUND(I46*I45,0)</f>
        <v>0</v>
      </c>
      <c r="J47" s="205"/>
      <c r="K47" s="386">
        <f t="shared" si="10"/>
        <v>0</v>
      </c>
      <c r="L47" s="205"/>
      <c r="M47" s="386">
        <f t="shared" si="10"/>
        <v>0</v>
      </c>
      <c r="N47" s="205"/>
      <c r="O47" s="387">
        <f t="shared" si="10"/>
        <v>0</v>
      </c>
      <c r="P47" s="198"/>
      <c r="Q47" s="199"/>
      <c r="R47" s="266"/>
      <c r="S47" s="266"/>
      <c r="T47" s="266"/>
      <c r="U47" s="266"/>
      <c r="V47" s="266"/>
      <c r="W47" s="266"/>
    </row>
    <row r="48" spans="1:25" x14ac:dyDescent="0.25">
      <c r="A48" s="185"/>
      <c r="B48" s="41"/>
      <c r="C48" s="42"/>
      <c r="D48" s="44" t="s">
        <v>26</v>
      </c>
      <c r="E48" s="378"/>
      <c r="F48" s="409">
        <f>IF($G46&lt;=39999,$U$14,IF(AND($G46&gt;=40000,$G46&lt;=69999),$U$15,IF(AND($G46&gt;=70000,$G46&lt;=149999),$U$16,IF(AND($G46&gt;=150000,$G46&lt;=229999),$U$17,IF(AND($G46&gt;=230000,$G46&lt;=499000),$U$18,IF($G46&gt;=500000,$U$19))))))</f>
        <v>0.41</v>
      </c>
      <c r="G48" s="389">
        <f>ROUND(G47*F48,0)</f>
        <v>0</v>
      </c>
      <c r="H48" s="375">
        <f>'Add''l Personnel'!$F$48</f>
        <v>0.41</v>
      </c>
      <c r="I48" s="390">
        <f>ROUND(I47*H48,0)</f>
        <v>0</v>
      </c>
      <c r="J48" s="375">
        <f>'Add''l Personnel'!$F$48</f>
        <v>0.41</v>
      </c>
      <c r="K48" s="390">
        <f>ROUND(K47*J48,0)</f>
        <v>0</v>
      </c>
      <c r="L48" s="375">
        <f>'Add''l Personnel'!$F$48</f>
        <v>0.41</v>
      </c>
      <c r="M48" s="390">
        <f>ROUND(M47*L48,0)</f>
        <v>0</v>
      </c>
      <c r="N48" s="375">
        <f>'Add''l Personnel'!$F$48</f>
        <v>0.41</v>
      </c>
      <c r="O48" s="390">
        <f>ROUND(O47*N48,0)</f>
        <v>0</v>
      </c>
      <c r="P48" s="198"/>
      <c r="Q48" s="199"/>
      <c r="R48" s="266"/>
      <c r="S48" s="266"/>
      <c r="T48" s="266"/>
      <c r="U48" s="266"/>
      <c r="V48" s="266"/>
      <c r="W48" s="266"/>
    </row>
    <row r="49" spans="1:23" ht="16.5" x14ac:dyDescent="0.3">
      <c r="A49" s="185"/>
      <c r="B49" s="41"/>
      <c r="C49" s="42"/>
      <c r="D49" s="50" t="s">
        <v>44</v>
      </c>
      <c r="E49" s="379"/>
      <c r="F49" s="206"/>
      <c r="G49" s="45">
        <f>ROUND(G47+G48,0)</f>
        <v>0</v>
      </c>
      <c r="H49" s="46"/>
      <c r="I49" s="47">
        <f t="shared" ref="I49:O49" si="11">ROUND(I47+I48,0)</f>
        <v>0</v>
      </c>
      <c r="J49" s="46"/>
      <c r="K49" s="47">
        <f t="shared" si="11"/>
        <v>0</v>
      </c>
      <c r="L49" s="46"/>
      <c r="M49" s="47">
        <f t="shared" si="11"/>
        <v>0</v>
      </c>
      <c r="N49" s="46"/>
      <c r="O49" s="47">
        <f t="shared" si="11"/>
        <v>0</v>
      </c>
      <c r="P49" s="207"/>
      <c r="Q49" s="46">
        <f>ROUND(G49+I49+K49+M49+O49,0)</f>
        <v>0</v>
      </c>
      <c r="R49" s="266"/>
      <c r="S49" s="266"/>
      <c r="T49" s="266"/>
      <c r="U49" s="266"/>
      <c r="V49" s="266"/>
      <c r="W49" s="266"/>
    </row>
    <row r="50" spans="1:23" ht="16.5" x14ac:dyDescent="0.3">
      <c r="A50" s="185"/>
      <c r="B50" s="41"/>
      <c r="C50" s="42"/>
      <c r="D50" s="50"/>
      <c r="E50" s="379"/>
      <c r="F50" s="206"/>
      <c r="G50" s="45"/>
      <c r="H50" s="46"/>
      <c r="I50" s="46"/>
      <c r="J50" s="64"/>
      <c r="K50" s="45"/>
      <c r="L50" s="46"/>
      <c r="M50" s="45"/>
      <c r="N50" s="46"/>
      <c r="O50" s="45"/>
      <c r="P50" s="207"/>
      <c r="Q50" s="46"/>
      <c r="R50" s="266"/>
      <c r="S50" s="266"/>
      <c r="T50" s="266"/>
      <c r="U50" s="266"/>
      <c r="V50" s="266"/>
      <c r="W50" s="266"/>
    </row>
    <row r="51" spans="1:23" x14ac:dyDescent="0.25">
      <c r="A51" s="185">
        <v>3</v>
      </c>
      <c r="B51" s="412" t="s">
        <v>23</v>
      </c>
      <c r="C51" s="411"/>
      <c r="D51" s="36" t="s">
        <v>45</v>
      </c>
      <c r="E51" s="102"/>
      <c r="F51" s="37"/>
      <c r="G51" s="237">
        <v>0</v>
      </c>
      <c r="H51" s="196"/>
      <c r="I51" s="238">
        <f>$G51</f>
        <v>0</v>
      </c>
      <c r="J51" s="197"/>
      <c r="K51" s="239">
        <f>$G51</f>
        <v>0</v>
      </c>
      <c r="L51" s="197"/>
      <c r="M51" s="239">
        <f>$G51</f>
        <v>0</v>
      </c>
      <c r="N51" s="197"/>
      <c r="O51" s="239">
        <f>$G51</f>
        <v>0</v>
      </c>
      <c r="P51" s="198"/>
      <c r="Q51" s="199"/>
      <c r="R51" s="266"/>
      <c r="S51" s="266"/>
      <c r="T51" s="266"/>
      <c r="U51" s="266"/>
      <c r="V51" s="266"/>
      <c r="W51" s="266"/>
    </row>
    <row r="52" spans="1:23" x14ac:dyDescent="0.25">
      <c r="A52" s="185"/>
      <c r="B52" s="412"/>
      <c r="C52" s="411"/>
      <c r="D52" s="36" t="s">
        <v>42</v>
      </c>
      <c r="E52" s="378"/>
      <c r="F52" s="200"/>
      <c r="G52" s="383"/>
      <c r="H52" s="202"/>
      <c r="I52" s="201">
        <f>ROUND(IF((G52*$O$4)+G52&gt;=$O$6,IF(O6&lt;=0,(G52*$O$4)+G52,O6),(G52*$O$4)+G52),0)</f>
        <v>0</v>
      </c>
      <c r="J52" s="203"/>
      <c r="K52" s="201">
        <f>ROUND(IF((I52*$O$4)+I52&gt;=$O$6,IF(O6&lt;=0,(I52*$O$4)+I52,O6),(I52*$O$4)+I52),0)</f>
        <v>0</v>
      </c>
      <c r="L52" s="204"/>
      <c r="M52" s="201">
        <f>ROUND(IF((K52*$O$4)+K52&gt;=$O$6,IF(O6&lt;=0,(K52*$O$4)+K52,O6),(K52*$O$4)+K52),0)</f>
        <v>0</v>
      </c>
      <c r="N52" s="204"/>
      <c r="O52" s="201">
        <f>ROUND(IF((M52*$O$4)+M52&gt;=$O$6,IF(O6&lt;=0,(M52*$O$4)+M52,O6),(M52*$O$4)+M52),0)</f>
        <v>0</v>
      </c>
      <c r="P52" s="198"/>
      <c r="Q52" s="199"/>
      <c r="R52" s="266"/>
      <c r="S52" s="266"/>
      <c r="T52" s="266"/>
      <c r="U52" s="266"/>
      <c r="V52" s="266"/>
      <c r="W52" s="266"/>
    </row>
    <row r="53" spans="1:23" x14ac:dyDescent="0.25">
      <c r="A53" s="185"/>
      <c r="B53" s="41"/>
      <c r="C53" s="42"/>
      <c r="D53" s="43" t="s">
        <v>43</v>
      </c>
      <c r="E53" s="378"/>
      <c r="F53" s="200"/>
      <c r="G53" s="386">
        <f>ROUND(IF(G52&gt;=$O$6,(IF($O$6&lt;=0,G52*G51,$O$6*G51)),G51*G52),0)</f>
        <v>0</v>
      </c>
      <c r="H53" s="205"/>
      <c r="I53" s="386">
        <f t="shared" ref="I53:O53" si="12">ROUND(I52*I51,0)</f>
        <v>0</v>
      </c>
      <c r="J53" s="205"/>
      <c r="K53" s="386">
        <f t="shared" si="12"/>
        <v>0</v>
      </c>
      <c r="L53" s="205"/>
      <c r="M53" s="386">
        <f t="shared" si="12"/>
        <v>0</v>
      </c>
      <c r="N53" s="205"/>
      <c r="O53" s="387">
        <f t="shared" si="12"/>
        <v>0</v>
      </c>
      <c r="P53" s="198"/>
      <c r="Q53" s="199"/>
      <c r="R53" s="266"/>
      <c r="S53" s="266"/>
      <c r="T53" s="266"/>
      <c r="U53" s="266"/>
      <c r="V53" s="266"/>
      <c r="W53" s="266"/>
    </row>
    <row r="54" spans="1:23" x14ac:dyDescent="0.25">
      <c r="A54" s="185"/>
      <c r="B54" s="41"/>
      <c r="C54" s="42"/>
      <c r="D54" s="44" t="s">
        <v>26</v>
      </c>
      <c r="E54" s="378"/>
      <c r="F54" s="409">
        <f>IF($G52&lt;=39999,$U$14,IF(AND($G52&gt;=40000,$G52&lt;=69999),$U$15,IF(AND($G52&gt;=70000,$G52&lt;=149999),$U$16,IF(AND($G52&gt;=150000,$G52&lt;=229999),$U$17,IF(AND($G52&gt;=230000,$G52&lt;=499000),$U$18,IF($G52&gt;=500000,$U$19))))))</f>
        <v>0.41</v>
      </c>
      <c r="G54" s="389">
        <f>ROUND(G53*F54,0)</f>
        <v>0</v>
      </c>
      <c r="H54" s="375">
        <f>'Add''l Personnel'!$F$54</f>
        <v>0.41</v>
      </c>
      <c r="I54" s="390">
        <f>ROUND(I53*H54,0)</f>
        <v>0</v>
      </c>
      <c r="J54" s="375">
        <f>'Add''l Personnel'!$F$54</f>
        <v>0.41</v>
      </c>
      <c r="K54" s="390">
        <f>ROUND(K53*J54,0)</f>
        <v>0</v>
      </c>
      <c r="L54" s="375">
        <f>'Add''l Personnel'!$F$54</f>
        <v>0.41</v>
      </c>
      <c r="M54" s="390">
        <f>ROUND(M53*L54,0)</f>
        <v>0</v>
      </c>
      <c r="N54" s="375">
        <f>'Add''l Personnel'!$F$54</f>
        <v>0.41</v>
      </c>
      <c r="O54" s="390">
        <f>ROUND(O53*N54,0)</f>
        <v>0</v>
      </c>
      <c r="P54" s="198"/>
      <c r="Q54" s="199"/>
      <c r="R54" s="266"/>
      <c r="S54" s="266"/>
      <c r="T54" s="266"/>
      <c r="U54" s="266"/>
      <c r="V54" s="266"/>
      <c r="W54" s="266"/>
    </row>
    <row r="55" spans="1:23" ht="16.5" x14ac:dyDescent="0.3">
      <c r="A55" s="185"/>
      <c r="B55" s="41"/>
      <c r="C55" s="42"/>
      <c r="D55" s="50" t="s">
        <v>44</v>
      </c>
      <c r="E55" s="379"/>
      <c r="F55" s="206"/>
      <c r="G55" s="45">
        <f>ROUND(G53+G54,0)</f>
        <v>0</v>
      </c>
      <c r="H55" s="46"/>
      <c r="I55" s="47">
        <f t="shared" ref="I55:O55" si="13">ROUND(I53+I54,0)</f>
        <v>0</v>
      </c>
      <c r="J55" s="46"/>
      <c r="K55" s="47">
        <f t="shared" si="13"/>
        <v>0</v>
      </c>
      <c r="L55" s="46"/>
      <c r="M55" s="47">
        <f t="shared" si="13"/>
        <v>0</v>
      </c>
      <c r="N55" s="46"/>
      <c r="O55" s="47">
        <f t="shared" si="13"/>
        <v>0</v>
      </c>
      <c r="P55" s="207"/>
      <c r="Q55" s="46">
        <f>ROUND(G55+I55+K55+M55+O55,0)</f>
        <v>0</v>
      </c>
      <c r="R55" s="266"/>
      <c r="S55" s="266"/>
      <c r="T55" s="266"/>
      <c r="U55" s="266"/>
      <c r="V55" s="266"/>
      <c r="W55" s="266"/>
    </row>
    <row r="56" spans="1:23" ht="16.5" x14ac:dyDescent="0.3">
      <c r="A56" s="185"/>
      <c r="B56" s="41"/>
      <c r="C56" s="42"/>
      <c r="D56" s="50"/>
      <c r="E56" s="379"/>
      <c r="F56" s="206"/>
      <c r="G56" s="45"/>
      <c r="H56" s="46"/>
      <c r="I56" s="45"/>
      <c r="J56" s="46"/>
      <c r="K56" s="45"/>
      <c r="L56" s="46"/>
      <c r="M56" s="45"/>
      <c r="N56" s="46"/>
      <c r="O56" s="45"/>
      <c r="P56" s="207"/>
      <c r="Q56" s="46"/>
      <c r="R56" s="266"/>
      <c r="S56" s="266"/>
      <c r="T56" s="266"/>
      <c r="U56" s="266"/>
      <c r="V56" s="266"/>
      <c r="W56" s="266"/>
    </row>
    <row r="57" spans="1:23" x14ac:dyDescent="0.25">
      <c r="A57" s="185"/>
      <c r="B57" s="111" t="s">
        <v>108</v>
      </c>
      <c r="C57" s="17"/>
      <c r="D57" s="17"/>
      <c r="E57" s="102"/>
      <c r="F57" s="37"/>
      <c r="G57" s="223"/>
      <c r="H57" s="224"/>
      <c r="I57" s="223"/>
      <c r="J57" s="224"/>
      <c r="K57" s="223"/>
      <c r="L57" s="224"/>
      <c r="M57" s="223"/>
      <c r="N57" s="224"/>
      <c r="O57" s="223"/>
      <c r="P57" s="198"/>
      <c r="Q57" s="225"/>
      <c r="R57" s="266"/>
      <c r="S57" s="266"/>
      <c r="T57" s="266"/>
      <c r="U57" s="266"/>
      <c r="V57" s="266"/>
      <c r="W57" s="266"/>
    </row>
    <row r="58" spans="1:23" x14ac:dyDescent="0.25">
      <c r="A58" s="185">
        <v>4</v>
      </c>
      <c r="B58" s="412" t="s">
        <v>23</v>
      </c>
      <c r="C58" s="411"/>
      <c r="D58" s="36" t="s">
        <v>45</v>
      </c>
      <c r="E58" s="102"/>
      <c r="F58" s="37"/>
      <c r="G58" s="237">
        <v>0</v>
      </c>
      <c r="H58" s="196"/>
      <c r="I58" s="238">
        <f>$G58</f>
        <v>0</v>
      </c>
      <c r="J58" s="197"/>
      <c r="K58" s="239">
        <f>$G58</f>
        <v>0</v>
      </c>
      <c r="L58" s="197"/>
      <c r="M58" s="239">
        <f>$G58</f>
        <v>0</v>
      </c>
      <c r="N58" s="197"/>
      <c r="O58" s="239">
        <f>$G58</f>
        <v>0</v>
      </c>
      <c r="P58" s="198"/>
      <c r="Q58" s="199"/>
      <c r="R58" s="266"/>
      <c r="S58" s="266"/>
      <c r="T58" s="266"/>
      <c r="U58" s="266"/>
      <c r="V58" s="266"/>
      <c r="W58" s="266"/>
    </row>
    <row r="59" spans="1:23" x14ac:dyDescent="0.25">
      <c r="A59" s="185"/>
      <c r="B59" s="412"/>
      <c r="C59" s="411"/>
      <c r="D59" s="36" t="s">
        <v>42</v>
      </c>
      <c r="E59" s="378"/>
      <c r="F59" s="200"/>
      <c r="G59" s="383"/>
      <c r="H59" s="202"/>
      <c r="I59" s="201">
        <f>ROUND(IF((G59*$O$4)+G59&gt;=$O$6,IF(O6&lt;=0,(G59*$O$4)+G59,O6),(G59*$O$4)+G59),0)</f>
        <v>0</v>
      </c>
      <c r="J59" s="203"/>
      <c r="K59" s="201">
        <f>ROUND(IF((I59*$O$4)+I59&gt;=$O$6,IF(O6&lt;=0,(I59*$O$4)+I59,O6),(I59*$O$4)+I59),0)</f>
        <v>0</v>
      </c>
      <c r="L59" s="204"/>
      <c r="M59" s="201">
        <f>ROUND(IF((K59*$O$4)+K59&gt;=$O$6,IF(O6&lt;=0,(K59*$O$4)+K59,O6),(K59*$O$4)+K59),0)</f>
        <v>0</v>
      </c>
      <c r="N59" s="204"/>
      <c r="O59" s="201">
        <f>ROUND(IF((M59*$O$4)+M59&gt;=$O$6,IF(O6&lt;=0,(M59*$O$4)+M59,O6),(M59*$O$4)+M59),0)</f>
        <v>0</v>
      </c>
      <c r="P59" s="198"/>
      <c r="Q59" s="199"/>
      <c r="R59" s="266"/>
      <c r="S59" s="266"/>
      <c r="T59" s="266"/>
      <c r="U59" s="266"/>
      <c r="V59" s="266"/>
      <c r="W59" s="266"/>
    </row>
    <row r="60" spans="1:23" x14ac:dyDescent="0.25">
      <c r="A60" s="185"/>
      <c r="B60" s="41"/>
      <c r="C60" s="42"/>
      <c r="D60" s="43" t="s">
        <v>43</v>
      </c>
      <c r="E60" s="378"/>
      <c r="F60" s="200"/>
      <c r="G60" s="386">
        <f>ROUND(IF(G59&gt;=$O$6,(IF($O$6&lt;=0,G59*G58,$O$6*G58)),G58*G59),0)</f>
        <v>0</v>
      </c>
      <c r="H60" s="205"/>
      <c r="I60" s="386">
        <f t="shared" ref="I60:O60" si="14">ROUND(I59*I58,0)</f>
        <v>0</v>
      </c>
      <c r="J60" s="205"/>
      <c r="K60" s="386">
        <f t="shared" si="14"/>
        <v>0</v>
      </c>
      <c r="L60" s="205"/>
      <c r="M60" s="386">
        <f t="shared" si="14"/>
        <v>0</v>
      </c>
      <c r="N60" s="205"/>
      <c r="O60" s="387">
        <f t="shared" si="14"/>
        <v>0</v>
      </c>
      <c r="P60" s="198"/>
      <c r="Q60" s="199"/>
      <c r="R60" s="266"/>
      <c r="S60" s="266"/>
      <c r="T60" s="266"/>
      <c r="U60" s="266"/>
      <c r="V60" s="266"/>
      <c r="W60" s="266"/>
    </row>
    <row r="61" spans="1:23" x14ac:dyDescent="0.25">
      <c r="A61" s="185"/>
      <c r="B61" s="41"/>
      <c r="C61" s="42"/>
      <c r="D61" s="44" t="s">
        <v>26</v>
      </c>
      <c r="E61" s="378"/>
      <c r="F61" s="409">
        <f>IF($G59&lt;=39999,$U$14,IF(AND($G59&gt;=40000,$G59&lt;=69999),$U$15,IF(AND($G59&gt;=70000,$G59&lt;=149999),$U$16,IF(AND($G59&gt;=150000,$G59&lt;=229999),$U$17,IF(AND($G59&gt;=230000,$G59&lt;=499000),$U$18,IF($G59&gt;=500000,$U$19))))))</f>
        <v>0.41</v>
      </c>
      <c r="G61" s="389">
        <f>ROUND(G60*F61,0)</f>
        <v>0</v>
      </c>
      <c r="H61" s="375">
        <f>'Add''l Personnel'!$F$61</f>
        <v>0.41</v>
      </c>
      <c r="I61" s="390">
        <f>ROUND(I60*H61,0)</f>
        <v>0</v>
      </c>
      <c r="J61" s="375">
        <f>'Add''l Personnel'!$F$61</f>
        <v>0.41</v>
      </c>
      <c r="K61" s="390">
        <f>ROUND(K60*J61,0)</f>
        <v>0</v>
      </c>
      <c r="L61" s="375">
        <f>'Add''l Personnel'!$F$61</f>
        <v>0.41</v>
      </c>
      <c r="M61" s="390">
        <f>ROUND(M60*L61,0)</f>
        <v>0</v>
      </c>
      <c r="N61" s="375">
        <f>'Add''l Personnel'!$F$61</f>
        <v>0.41</v>
      </c>
      <c r="O61" s="390">
        <f>ROUND(O60*N61,0)</f>
        <v>0</v>
      </c>
      <c r="P61" s="198"/>
      <c r="Q61" s="199"/>
      <c r="R61" s="266"/>
      <c r="S61" s="266"/>
      <c r="T61" s="266"/>
      <c r="U61" s="266"/>
      <c r="V61" s="266"/>
      <c r="W61" s="266"/>
    </row>
    <row r="62" spans="1:23" ht="16.5" x14ac:dyDescent="0.3">
      <c r="A62" s="185"/>
      <c r="B62" s="41"/>
      <c r="C62" s="42"/>
      <c r="D62" s="50" t="s">
        <v>44</v>
      </c>
      <c r="E62" s="379"/>
      <c r="F62" s="206"/>
      <c r="G62" s="45">
        <f>ROUND(G60+G61,0)</f>
        <v>0</v>
      </c>
      <c r="H62" s="46"/>
      <c r="I62" s="47">
        <f t="shared" ref="I62:O62" si="15">ROUND(I60+I61,0)</f>
        <v>0</v>
      </c>
      <c r="J62" s="46"/>
      <c r="K62" s="47">
        <f t="shared" si="15"/>
        <v>0</v>
      </c>
      <c r="L62" s="46"/>
      <c r="M62" s="47">
        <f t="shared" si="15"/>
        <v>0</v>
      </c>
      <c r="N62" s="46"/>
      <c r="O62" s="47">
        <f t="shared" si="15"/>
        <v>0</v>
      </c>
      <c r="P62" s="207"/>
      <c r="Q62" s="46">
        <f>ROUND(G62+I62+K62+M62+O62,0)</f>
        <v>0</v>
      </c>
      <c r="R62" s="266"/>
      <c r="S62" s="266"/>
      <c r="T62" s="266"/>
      <c r="U62" s="266"/>
      <c r="V62" s="266"/>
      <c r="W62" s="266"/>
    </row>
    <row r="63" spans="1:23" ht="16.5" x14ac:dyDescent="0.3">
      <c r="A63" s="185"/>
      <c r="B63" s="41"/>
      <c r="C63" s="42"/>
      <c r="D63" s="50"/>
      <c r="E63" s="379"/>
      <c r="F63" s="206"/>
      <c r="G63" s="45"/>
      <c r="H63" s="46"/>
      <c r="I63" s="46"/>
      <c r="J63" s="64"/>
      <c r="K63" s="45"/>
      <c r="L63" s="46"/>
      <c r="M63" s="45"/>
      <c r="N63" s="46"/>
      <c r="O63" s="45"/>
      <c r="P63" s="207"/>
      <c r="Q63" s="46"/>
      <c r="R63" s="266"/>
      <c r="S63" s="266"/>
      <c r="T63" s="266"/>
      <c r="U63" s="266"/>
      <c r="V63" s="266"/>
      <c r="W63" s="266"/>
    </row>
    <row r="64" spans="1:23" ht="16.5" x14ac:dyDescent="0.3">
      <c r="A64" s="185"/>
      <c r="B64" s="226" t="s">
        <v>51</v>
      </c>
      <c r="C64" s="42"/>
      <c r="D64" s="50"/>
      <c r="E64" s="379"/>
      <c r="F64" s="206"/>
      <c r="G64" s="213">
        <f>ROUND(G43+G49+G55+G62,0)</f>
        <v>0</v>
      </c>
      <c r="H64" s="227"/>
      <c r="I64" s="213">
        <f>ROUND(I43+I49+I55+I62,0)</f>
        <v>0</v>
      </c>
      <c r="J64" s="227"/>
      <c r="K64" s="213">
        <f>ROUND(K43+K49+K55+K62,0)</f>
        <v>0</v>
      </c>
      <c r="L64" s="227"/>
      <c r="M64" s="213">
        <f>ROUND(M43+M49+M55+M62,0)</f>
        <v>0</v>
      </c>
      <c r="N64" s="227"/>
      <c r="O64" s="212">
        <f>ROUND(O43+O49+O55+O62,0)</f>
        <v>0</v>
      </c>
      <c r="P64" s="228"/>
      <c r="Q64" s="46"/>
      <c r="R64" s="266"/>
      <c r="S64" s="266"/>
      <c r="T64" s="266"/>
      <c r="U64" s="266"/>
      <c r="V64" s="266"/>
      <c r="W64" s="266"/>
    </row>
    <row r="65" spans="1:23" ht="17.25" customHeight="1" x14ac:dyDescent="0.3">
      <c r="A65" s="185"/>
      <c r="B65" s="229"/>
      <c r="C65" s="42"/>
      <c r="D65" s="50"/>
      <c r="E65" s="379"/>
      <c r="F65" s="206"/>
      <c r="G65" s="46"/>
      <c r="H65" s="64"/>
      <c r="I65" s="46"/>
      <c r="J65" s="64"/>
      <c r="K65" s="46"/>
      <c r="L65" s="64"/>
      <c r="M65" s="46"/>
      <c r="N65" s="64"/>
      <c r="O65" s="46"/>
      <c r="P65" s="228"/>
      <c r="Q65" s="46"/>
      <c r="R65" s="274"/>
      <c r="S65" s="266"/>
      <c r="T65" s="266"/>
      <c r="U65" s="266"/>
      <c r="V65" s="266"/>
      <c r="W65" s="266"/>
    </row>
    <row r="66" spans="1:23" ht="17.25" customHeight="1" x14ac:dyDescent="0.3">
      <c r="A66" s="66"/>
      <c r="B66" s="226" t="s">
        <v>52</v>
      </c>
      <c r="C66" s="53"/>
      <c r="D66" s="53"/>
      <c r="E66" s="93"/>
      <c r="F66" s="56"/>
      <c r="G66" s="213">
        <f>ROUND(G14+G20+G26+G32+G42+G48+G54+G61,0)</f>
        <v>0</v>
      </c>
      <c r="H66" s="227"/>
      <c r="I66" s="213">
        <f>ROUND(I14+I20+I26+I32+I42+I48+I54+I61,0)</f>
        <v>0</v>
      </c>
      <c r="J66" s="227"/>
      <c r="K66" s="213">
        <f>ROUND(K14+K20+K26+K32+K42+K48+K54+K61,0)</f>
        <v>0</v>
      </c>
      <c r="L66" s="227"/>
      <c r="M66" s="213">
        <f>ROUND(M14+M20+M26+M32+M42+M48+M54+M61,0)</f>
        <v>0</v>
      </c>
      <c r="N66" s="227"/>
      <c r="O66" s="213">
        <f>ROUND(O14+O20+O26+O32+O42+O48+O54+O61,0)</f>
        <v>0</v>
      </c>
      <c r="P66" s="230"/>
      <c r="Q66" s="46"/>
      <c r="R66" s="266"/>
      <c r="S66" s="266"/>
      <c r="T66" s="266"/>
      <c r="U66" s="266"/>
      <c r="V66" s="266"/>
      <c r="W66" s="266"/>
    </row>
    <row r="67" spans="1:23" s="61" customFormat="1" x14ac:dyDescent="0.25">
      <c r="A67" s="185"/>
      <c r="B67" s="35"/>
      <c r="C67" s="17"/>
      <c r="D67" s="17"/>
      <c r="E67" s="102"/>
      <c r="F67" s="37"/>
      <c r="G67" s="223"/>
      <c r="H67" s="224"/>
      <c r="I67" s="223"/>
      <c r="J67" s="224"/>
      <c r="K67" s="223"/>
      <c r="L67" s="224"/>
      <c r="M67" s="223"/>
      <c r="N67" s="224"/>
      <c r="O67" s="223"/>
      <c r="P67" s="198"/>
      <c r="Q67" s="225"/>
      <c r="R67" s="272"/>
      <c r="S67" s="272"/>
      <c r="T67" s="272"/>
      <c r="U67" s="272"/>
      <c r="V67" s="272"/>
      <c r="W67" s="272"/>
    </row>
    <row r="68" spans="1:23" ht="16.5" x14ac:dyDescent="0.3">
      <c r="A68" s="381"/>
      <c r="B68" s="81" t="s">
        <v>53</v>
      </c>
      <c r="C68" s="81"/>
      <c r="D68" s="372"/>
      <c r="E68" s="93"/>
      <c r="F68" s="388"/>
      <c r="G68" s="95">
        <f>ROUND(G35+G64,0)</f>
        <v>0</v>
      </c>
      <c r="H68" s="382"/>
      <c r="I68" s="95">
        <f>ROUND(I35+I64,0)</f>
        <v>0</v>
      </c>
      <c r="J68" s="382"/>
      <c r="K68" s="95">
        <f>ROUND(K35+K64,0)</f>
        <v>0</v>
      </c>
      <c r="L68" s="382"/>
      <c r="M68" s="95">
        <f>ROUND(M35+M64,0)</f>
        <v>0</v>
      </c>
      <c r="N68" s="382"/>
      <c r="O68" s="95">
        <f>ROUND(O35+O64,0)</f>
        <v>0</v>
      </c>
      <c r="P68" s="64"/>
      <c r="Q68" s="95">
        <f>ROUND(SUM(Q10:Q67),0)</f>
        <v>0</v>
      </c>
      <c r="R68" s="266"/>
      <c r="S68" s="266"/>
      <c r="T68" s="266"/>
      <c r="U68" s="266"/>
      <c r="V68" s="266"/>
      <c r="W68" s="266"/>
    </row>
    <row r="69" spans="1:23" s="61" customFormat="1" ht="16.5" x14ac:dyDescent="0.3">
      <c r="A69" s="66"/>
      <c r="B69" s="53"/>
      <c r="C69" s="53"/>
      <c r="D69" s="53"/>
      <c r="E69" s="55"/>
      <c r="F69" s="55"/>
      <c r="G69" s="46"/>
      <c r="H69" s="231"/>
      <c r="I69" s="46"/>
      <c r="J69" s="231"/>
      <c r="K69" s="46"/>
      <c r="L69" s="231"/>
      <c r="M69" s="46"/>
      <c r="N69" s="231"/>
      <c r="O69" s="46"/>
      <c r="P69" s="232"/>
      <c r="Q69" s="46"/>
    </row>
    <row r="70" spans="1:23" s="61" customFormat="1" ht="12.6" customHeight="1" x14ac:dyDescent="0.25">
      <c r="A70" s="233"/>
      <c r="B70" s="111"/>
      <c r="C70" s="17"/>
      <c r="D70" s="17"/>
      <c r="E70" s="18"/>
      <c r="F70" s="18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5"/>
    </row>
    <row r="72" spans="1:23" x14ac:dyDescent="0.25">
      <c r="B72" s="266"/>
      <c r="C72" s="266"/>
      <c r="D72" s="266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9"/>
    </row>
  </sheetData>
  <sheetProtection sheet="1" formatCells="0" selectLockedCells="1"/>
  <protectedRanges>
    <protectedRange password="92F0" sqref="M6" name="Range1_1" securityDescriptor="O:WDG:WDD:(A;;CC;;;WD)(A;;CC;;;S-1-5-21-1292428093-879983540-839522115-21059)"/>
    <protectedRange password="92F0" sqref="S28:Y35" name="Range1" securityDescriptor="O:WDG:WDD:(A;;CC;;;WD)(A;;CC;;;S-1-5-21-1292428093-879983540-839522115-21059)"/>
    <protectedRange password="92F0" sqref="S37:Y37" name="Range1_2" securityDescriptor="O:WDG:WDD:(A;;CC;;;WD)(A;;CC;;;S-1-5-21-1292428093-879983540-839522115-21059)"/>
    <protectedRange password="92F0" sqref="S38:U39" name="Range1_4" securityDescriptor="O:WDG:WDD:(A;;CC;;;WD)(A;;CC;;;S-1-5-21-1292428093-879983540-839522115-21059)"/>
    <protectedRange password="92F0" sqref="S42 U41:W41" name="Range1_5" securityDescriptor="O:WDG:WDD:(A;;CC;;;WD)(A;;CC;;;S-1-5-21-1292428093-879983540-839522115-21059)"/>
    <protectedRange password="92F0" sqref="X12:Y19 AA10:AA27 S10:Y11 S20:Y20 W21:Y24" name="Range1_3" securityDescriptor="O:WDG:WDD:(A;;CC;;;WD)(A;;CC;;;S-1-5-21-1292428093-879983540-839522115-21059)"/>
    <protectedRange password="92F0" sqref="S21:V25" name="Range1_1_1" securityDescriptor="O:WDG:WDD:(A;;CC;;;WD)(A;;CC;;;S-1-5-21-1292428093-879983540-839522115-21059)"/>
  </protectedRanges>
  <mergeCells count="31">
    <mergeCell ref="E6:F6"/>
    <mergeCell ref="A1:Q1"/>
    <mergeCell ref="F8:G8"/>
    <mergeCell ref="H8:I8"/>
    <mergeCell ref="J8:K8"/>
    <mergeCell ref="L8:M8"/>
    <mergeCell ref="K5:N5"/>
    <mergeCell ref="O6:P6"/>
    <mergeCell ref="A2:Q2"/>
    <mergeCell ref="N8:O8"/>
    <mergeCell ref="B4:F4"/>
    <mergeCell ref="I4:N4"/>
    <mergeCell ref="O4:P4"/>
    <mergeCell ref="E5:F5"/>
    <mergeCell ref="O5:P5"/>
    <mergeCell ref="B12:B13"/>
    <mergeCell ref="C12:C13"/>
    <mergeCell ref="B17:B18"/>
    <mergeCell ref="C17:C18"/>
    <mergeCell ref="B23:B24"/>
    <mergeCell ref="C23:C24"/>
    <mergeCell ref="B51:B52"/>
    <mergeCell ref="C51:C52"/>
    <mergeCell ref="B58:B59"/>
    <mergeCell ref="C58:C59"/>
    <mergeCell ref="B29:B30"/>
    <mergeCell ref="C29:C30"/>
    <mergeCell ref="B39:B40"/>
    <mergeCell ref="C39:C40"/>
    <mergeCell ref="B45:B46"/>
    <mergeCell ref="C45:C46"/>
  </mergeCells>
  <phoneticPr fontId="44" type="noConversion"/>
  <pageMargins left="0.17" right="0.17" top="0.17" bottom="0.39" header="0.3" footer="0.16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3"/>
  <sheetViews>
    <sheetView showGridLines="0" workbookViewId="0">
      <selection activeCell="G11" sqref="G11:M11"/>
    </sheetView>
  </sheetViews>
  <sheetFormatPr defaultRowHeight="15" x14ac:dyDescent="0.2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 x14ac:dyDescent="0.35">
      <c r="A1" s="451" t="s">
        <v>73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23.25" x14ac:dyDescent="0.3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6.5" customHeight="1" thickBot="1" x14ac:dyDescent="0.4">
      <c r="A3" s="241" t="s">
        <v>74</v>
      </c>
      <c r="B3" s="255" t="str">
        <f>'Detailed Budget'!$C$4</f>
        <v>Dr. John Doe</v>
      </c>
      <c r="C3" s="240"/>
      <c r="D3" s="240"/>
      <c r="E3" s="240"/>
      <c r="F3" s="240"/>
      <c r="G3" s="242" t="s">
        <v>75</v>
      </c>
      <c r="H3" s="240"/>
      <c r="I3" s="240"/>
      <c r="J3" s="240"/>
      <c r="K3" s="240"/>
      <c r="L3" s="240"/>
      <c r="M3" s="240"/>
    </row>
    <row r="4" spans="1:13" ht="17.45" customHeight="1" thickBot="1" x14ac:dyDescent="0.4">
      <c r="A4" s="241" t="s">
        <v>76</v>
      </c>
      <c r="B4" s="256"/>
      <c r="C4" s="240"/>
      <c r="D4" s="240"/>
      <c r="E4" s="240"/>
      <c r="F4" s="240"/>
      <c r="G4" s="452"/>
      <c r="H4" s="452"/>
      <c r="I4" s="452"/>
      <c r="J4" s="452"/>
      <c r="K4" s="452"/>
      <c r="L4" s="452"/>
      <c r="M4" s="452"/>
    </row>
    <row r="5" spans="1:13" ht="16.899999999999999" customHeight="1" thickBot="1" x14ac:dyDescent="0.3">
      <c r="A5" s="241" t="s">
        <v>77</v>
      </c>
      <c r="B5" s="256"/>
      <c r="G5" s="453"/>
      <c r="H5" s="453"/>
      <c r="I5" s="453"/>
      <c r="J5" s="453"/>
      <c r="K5" s="453"/>
      <c r="L5" s="453"/>
      <c r="M5" s="453"/>
    </row>
    <row r="6" spans="1:13" ht="16.899999999999999" customHeight="1" thickBot="1" x14ac:dyDescent="0.3">
      <c r="A6" s="241" t="s">
        <v>105</v>
      </c>
      <c r="B6" s="261">
        <v>1</v>
      </c>
      <c r="G6" s="453"/>
      <c r="H6" s="453"/>
      <c r="I6" s="453"/>
      <c r="J6" s="453"/>
      <c r="K6" s="453"/>
      <c r="L6" s="453"/>
      <c r="M6" s="453"/>
    </row>
    <row r="7" spans="1:13" ht="15.75" thickBot="1" x14ac:dyDescent="0.3">
      <c r="G7" s="453"/>
      <c r="H7" s="453"/>
      <c r="I7" s="453"/>
      <c r="J7" s="453"/>
      <c r="K7" s="453"/>
      <c r="L7" s="453"/>
      <c r="M7" s="453"/>
    </row>
    <row r="8" spans="1:13" x14ac:dyDescent="0.25">
      <c r="G8" s="17"/>
      <c r="H8" s="17"/>
      <c r="I8" s="17"/>
      <c r="J8" s="17"/>
      <c r="K8" s="17"/>
      <c r="L8" s="17"/>
      <c r="M8" s="17"/>
    </row>
    <row r="9" spans="1:13" ht="15.75" thickBot="1" x14ac:dyDescent="0.3">
      <c r="F9" s="243"/>
      <c r="G9" s="17"/>
      <c r="H9" s="17"/>
      <c r="I9" s="17"/>
      <c r="J9" s="17"/>
      <c r="K9" s="17"/>
      <c r="L9" s="17"/>
      <c r="M9" s="17"/>
    </row>
    <row r="10" spans="1:13" ht="15.75" thickBot="1" x14ac:dyDescent="0.3">
      <c r="B10" s="244" t="s">
        <v>1</v>
      </c>
      <c r="C10" s="242">
        <v>61001</v>
      </c>
      <c r="D10" s="245">
        <f>ROUND('Detailed Budget'!G17+'Detailed Budget'!G23+'Detailed Budget'!G29+'Detailed Budget'!G35+'Add''l Personnel'!G13+'Add''l Personnel'!G19+'Add''l Personnel'!G25+'Add''l Personnel'!G31,0)</f>
        <v>0</v>
      </c>
      <c r="E10" s="17"/>
      <c r="F10" s="17"/>
      <c r="G10" s="1" t="s">
        <v>96</v>
      </c>
      <c r="H10" s="17"/>
      <c r="I10" s="17"/>
      <c r="J10" s="17"/>
      <c r="K10" s="17"/>
      <c r="L10" s="17"/>
      <c r="M10" s="17"/>
    </row>
    <row r="11" spans="1:13" ht="15.75" thickBot="1" x14ac:dyDescent="0.3">
      <c r="B11" s="244" t="s">
        <v>2</v>
      </c>
      <c r="C11" s="242">
        <v>61002</v>
      </c>
      <c r="D11" s="245">
        <f>'Detailed Budget'!$G$41</f>
        <v>0</v>
      </c>
      <c r="E11" s="17"/>
      <c r="F11" s="17"/>
      <c r="G11" s="452"/>
      <c r="H11" s="452"/>
      <c r="I11" s="452"/>
      <c r="J11" s="452"/>
      <c r="K11" s="452"/>
      <c r="L11" s="452"/>
      <c r="M11" s="452"/>
    </row>
    <row r="12" spans="1:13" ht="15.75" thickBot="1" x14ac:dyDescent="0.3">
      <c r="B12" s="244" t="s">
        <v>0</v>
      </c>
      <c r="C12" s="242">
        <v>61003</v>
      </c>
      <c r="D12" s="246">
        <f>ROUND('Detailed Budget'!G51+'Detailed Budget'!G57+'Add''l Personnel'!G41+'Add''l Personnel'!G47+'Add''l Personnel'!G53,0)</f>
        <v>0</v>
      </c>
      <c r="E12" s="17"/>
      <c r="F12" s="17"/>
      <c r="G12" s="453"/>
      <c r="H12" s="453"/>
      <c r="I12" s="453"/>
      <c r="J12" s="453"/>
      <c r="K12" s="453"/>
      <c r="L12" s="453"/>
      <c r="M12" s="453"/>
    </row>
    <row r="13" spans="1:13" ht="15.75" thickBot="1" x14ac:dyDescent="0.3">
      <c r="B13" s="244" t="s">
        <v>78</v>
      </c>
      <c r="C13" s="242">
        <v>61004</v>
      </c>
      <c r="D13" s="245">
        <f>ROUND('Detailed Budget'!G63+'Add''l Personnel'!G60,0)</f>
        <v>0</v>
      </c>
      <c r="E13" s="17"/>
      <c r="F13" s="17"/>
      <c r="G13" s="453"/>
      <c r="H13" s="453"/>
      <c r="I13" s="453"/>
      <c r="J13" s="453"/>
      <c r="K13" s="453"/>
      <c r="L13" s="453"/>
      <c r="M13" s="453"/>
    </row>
    <row r="14" spans="1:13" ht="15.75" thickBot="1" x14ac:dyDescent="0.3">
      <c r="B14" s="244" t="s">
        <v>79</v>
      </c>
      <c r="C14" s="242">
        <v>61005</v>
      </c>
      <c r="D14" s="245">
        <f>'Detailed Budget'!$G$71</f>
        <v>0</v>
      </c>
      <c r="E14" s="17"/>
      <c r="F14" s="17"/>
      <c r="G14" s="453"/>
      <c r="H14" s="453"/>
      <c r="I14" s="453"/>
      <c r="J14" s="453"/>
      <c r="K14" s="453"/>
      <c r="L14" s="453"/>
      <c r="M14" s="453"/>
    </row>
    <row r="15" spans="1:13" ht="15.75" thickBot="1" x14ac:dyDescent="0.3">
      <c r="B15" s="244" t="s">
        <v>80</v>
      </c>
      <c r="C15" s="242">
        <v>61006</v>
      </c>
      <c r="D15" s="247">
        <f>ROUND('Detailed Budget'!G120-'Detailed Budget'!G106,0)</f>
        <v>0</v>
      </c>
      <c r="E15" s="17"/>
      <c r="F15" s="17"/>
      <c r="G15" s="144"/>
      <c r="H15" s="144"/>
      <c r="I15" s="144"/>
      <c r="J15" s="144"/>
      <c r="K15" s="144"/>
      <c r="L15" s="144"/>
      <c r="M15" s="17"/>
    </row>
    <row r="16" spans="1:13" ht="15.75" thickBot="1" x14ac:dyDescent="0.3">
      <c r="B16" s="248" t="s">
        <v>81</v>
      </c>
      <c r="C16" s="249" t="s">
        <v>82</v>
      </c>
      <c r="D16" s="247">
        <f>ROUND('Detailed Budget'!G115+'Detailed Budget'!G116+'Detailed Budget'!G117+'Detailed Budget'!G109,0)</f>
        <v>0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2:13" ht="15.75" thickBot="1" x14ac:dyDescent="0.3">
      <c r="B17" s="244" t="s">
        <v>83</v>
      </c>
      <c r="C17" s="242">
        <v>61007</v>
      </c>
      <c r="D17" s="245">
        <f>'Detailed Budget'!$G$83</f>
        <v>0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2:13" ht="15.75" thickBot="1" x14ac:dyDescent="0.3">
      <c r="B18" s="244" t="s">
        <v>84</v>
      </c>
      <c r="C18" s="242">
        <v>61009</v>
      </c>
      <c r="D18" s="250">
        <f>'Detailed Budget'!$G$79</f>
        <v>0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2:13" ht="15.75" thickBot="1" x14ac:dyDescent="0.3">
      <c r="B19" s="244" t="s">
        <v>85</v>
      </c>
      <c r="C19" s="242">
        <v>61012</v>
      </c>
      <c r="D19" s="250">
        <f>'Detailed Budget'!$G$106</f>
        <v>0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2:13" ht="15.75" thickBot="1" x14ac:dyDescent="0.3">
      <c r="B20" s="244" t="s">
        <v>86</v>
      </c>
      <c r="C20" s="242">
        <v>61014</v>
      </c>
      <c r="D20" s="245">
        <f>'Detailed Budget'!$G$144</f>
        <v>0</v>
      </c>
      <c r="E20" s="17"/>
      <c r="F20" s="17"/>
      <c r="G20" s="144"/>
      <c r="H20" s="144"/>
      <c r="I20" s="144"/>
      <c r="J20" s="144"/>
      <c r="K20" s="17"/>
      <c r="L20" s="17"/>
      <c r="M20" s="17"/>
    </row>
    <row r="21" spans="2:13" ht="15.75" thickBot="1" x14ac:dyDescent="0.3">
      <c r="B21" s="251" t="s">
        <v>87</v>
      </c>
      <c r="C21" s="252" t="s">
        <v>88</v>
      </c>
      <c r="D21" s="253">
        <f>D20-D22</f>
        <v>0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2:13" ht="15.75" thickBot="1" x14ac:dyDescent="0.3">
      <c r="B22" s="248" t="s">
        <v>89</v>
      </c>
      <c r="C22" s="249" t="s">
        <v>90</v>
      </c>
      <c r="D22" s="250">
        <f>'Detailed Budget'!$G$143</f>
        <v>0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2:13" ht="15.75" thickBot="1" x14ac:dyDescent="0.3">
      <c r="B23" s="244"/>
      <c r="C23" s="76" t="s">
        <v>91</v>
      </c>
      <c r="D23" s="245">
        <f>D10+D11+D12+D13+D14+D15+D17+D18+D19+D20</f>
        <v>0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2:13" ht="15.75" thickBot="1" x14ac:dyDescent="0.3">
      <c r="B24" s="244" t="s">
        <v>92</v>
      </c>
      <c r="C24" s="76" t="s">
        <v>93</v>
      </c>
      <c r="D24" s="245">
        <f>D23-D16-D18-D19-D22</f>
        <v>0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2:13" ht="15.75" thickBot="1" x14ac:dyDescent="0.3">
      <c r="B25" s="244" t="s">
        <v>94</v>
      </c>
      <c r="C25" s="242">
        <v>61015</v>
      </c>
      <c r="D25" s="253">
        <f>ROUND(D24*E25,0)</f>
        <v>0</v>
      </c>
      <c r="E25" s="254">
        <f>'Detailed Budget'!$O$8</f>
        <v>0.56000000000000005</v>
      </c>
      <c r="F25" s="17"/>
      <c r="G25" s="17"/>
      <c r="H25" s="17"/>
      <c r="I25" s="17"/>
      <c r="J25" s="17"/>
      <c r="K25" s="17"/>
      <c r="L25" s="17"/>
      <c r="M25" s="17"/>
    </row>
    <row r="26" spans="2:13" ht="15.75" thickBot="1" x14ac:dyDescent="0.3">
      <c r="B26" s="244"/>
      <c r="C26" s="76" t="s">
        <v>95</v>
      </c>
      <c r="D26" s="245">
        <f>D23+D25</f>
        <v>0</v>
      </c>
      <c r="E26" s="17"/>
      <c r="H26" s="17"/>
      <c r="I26" s="17"/>
      <c r="J26" s="17"/>
      <c r="K26" s="17"/>
      <c r="L26" s="17"/>
      <c r="M26" s="17"/>
    </row>
    <row r="27" spans="2:13" x14ac:dyDescent="0.25">
      <c r="H27" s="17"/>
      <c r="I27" s="17"/>
      <c r="J27" s="17"/>
      <c r="K27" s="17"/>
      <c r="L27" s="17"/>
      <c r="M27" s="17"/>
    </row>
    <row r="28" spans="2:13" x14ac:dyDescent="0.25">
      <c r="G28" s="17"/>
      <c r="H28" s="17"/>
      <c r="I28" s="17"/>
      <c r="J28" s="17"/>
      <c r="K28" s="17"/>
      <c r="L28" s="17"/>
      <c r="M28" s="17"/>
    </row>
    <row r="29" spans="2:13" x14ac:dyDescent="0.25">
      <c r="G29" s="17"/>
      <c r="H29" s="17"/>
      <c r="I29" s="17"/>
      <c r="J29" s="17"/>
      <c r="K29" s="17"/>
      <c r="L29" s="17"/>
      <c r="M29" s="17"/>
    </row>
    <row r="30" spans="2:13" x14ac:dyDescent="0.25">
      <c r="G30" s="17"/>
      <c r="H30" s="17"/>
      <c r="I30" s="17"/>
      <c r="J30" s="17"/>
      <c r="K30" s="17"/>
      <c r="L30" s="17"/>
      <c r="M30" s="17"/>
    </row>
    <row r="31" spans="2:13" x14ac:dyDescent="0.25">
      <c r="G31" s="17"/>
      <c r="H31" s="17"/>
      <c r="I31" s="17"/>
      <c r="J31" s="17"/>
      <c r="K31" s="17"/>
      <c r="L31" s="17"/>
      <c r="M31" s="17"/>
    </row>
    <row r="32" spans="2:13" x14ac:dyDescent="0.25">
      <c r="G32" s="17"/>
      <c r="H32" s="17"/>
      <c r="I32" s="17"/>
      <c r="J32" s="17"/>
      <c r="K32" s="17"/>
      <c r="L32" s="17"/>
      <c r="M32" s="17"/>
    </row>
    <row r="33" spans="7:13" x14ac:dyDescent="0.25">
      <c r="G33" s="17"/>
      <c r="H33" s="17"/>
      <c r="I33" s="17"/>
      <c r="J33" s="17"/>
      <c r="K33" s="17"/>
      <c r="L33" s="17"/>
      <c r="M33" s="17"/>
    </row>
  </sheetData>
  <sheetProtection algorithmName="SHA-512" hashValue="XENmkPODR7mRrGNf+7Xi0MhVL3JOcuIhvT3HY/2Zjbeni9fpxYUPfSdDeDoeaNvlps6g4ZltDlJT480dFfwvVQ==" saltValue="O8VJgBwHn5pCX+xHzzOYOw==" spinCount="100000" sheet="1" formatCells="0" selectLockedCells="1"/>
  <mergeCells count="9">
    <mergeCell ref="A1:M1"/>
    <mergeCell ref="G11:M11"/>
    <mergeCell ref="G12:M12"/>
    <mergeCell ref="G13:M13"/>
    <mergeCell ref="G14:M14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 D22 D11 D17:D20 D13:D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3"/>
  <sheetViews>
    <sheetView showGridLines="0" workbookViewId="0">
      <selection activeCell="B3" sqref="B3"/>
    </sheetView>
  </sheetViews>
  <sheetFormatPr defaultRowHeight="15" x14ac:dyDescent="0.2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 x14ac:dyDescent="0.35">
      <c r="A1" s="451" t="s">
        <v>73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23.25" x14ac:dyDescent="0.3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6.5" customHeight="1" thickBot="1" x14ac:dyDescent="0.4">
      <c r="A3" s="241" t="s">
        <v>74</v>
      </c>
      <c r="B3" s="260" t="str">
        <f>'Detailed Budget'!$C$4</f>
        <v>Dr. John Doe</v>
      </c>
      <c r="C3" s="240"/>
      <c r="D3" s="240"/>
      <c r="E3" s="240"/>
      <c r="F3" s="240"/>
      <c r="G3" s="242" t="s">
        <v>75</v>
      </c>
      <c r="H3" s="240"/>
      <c r="I3" s="240"/>
      <c r="J3" s="240"/>
      <c r="K3" s="240"/>
      <c r="L3" s="240"/>
      <c r="M3" s="240"/>
    </row>
    <row r="4" spans="1:13" ht="17.45" customHeight="1" thickBot="1" x14ac:dyDescent="0.4">
      <c r="A4" s="241" t="s">
        <v>76</v>
      </c>
      <c r="B4" s="261"/>
      <c r="C4" s="240"/>
      <c r="D4" s="240"/>
      <c r="E4" s="240"/>
      <c r="F4" s="240"/>
      <c r="G4" s="452"/>
      <c r="H4" s="452"/>
      <c r="I4" s="452"/>
      <c r="J4" s="452"/>
      <c r="K4" s="452"/>
      <c r="L4" s="452"/>
      <c r="M4" s="452"/>
    </row>
    <row r="5" spans="1:13" ht="16.149999999999999" customHeight="1" thickBot="1" x14ac:dyDescent="0.3">
      <c r="A5" s="241" t="s">
        <v>77</v>
      </c>
      <c r="B5" s="256"/>
      <c r="G5" s="453"/>
      <c r="H5" s="453"/>
      <c r="I5" s="453"/>
      <c r="J5" s="453"/>
      <c r="K5" s="453"/>
      <c r="L5" s="453"/>
      <c r="M5" s="453"/>
    </row>
    <row r="6" spans="1:13" ht="16.899999999999999" customHeight="1" thickBot="1" x14ac:dyDescent="0.3">
      <c r="A6" s="241" t="s">
        <v>105</v>
      </c>
      <c r="B6" s="261">
        <v>2</v>
      </c>
      <c r="G6" s="453"/>
      <c r="H6" s="453"/>
      <c r="I6" s="453"/>
      <c r="J6" s="453"/>
      <c r="K6" s="453"/>
      <c r="L6" s="453"/>
      <c r="M6" s="453"/>
    </row>
    <row r="7" spans="1:13" ht="15.75" thickBot="1" x14ac:dyDescent="0.3">
      <c r="G7" s="453"/>
      <c r="H7" s="453"/>
      <c r="I7" s="453"/>
      <c r="J7" s="453"/>
      <c r="K7" s="453"/>
      <c r="L7" s="453"/>
      <c r="M7" s="453"/>
    </row>
    <row r="8" spans="1:13" x14ac:dyDescent="0.25">
      <c r="G8" s="17"/>
      <c r="H8" s="17"/>
      <c r="I8" s="17"/>
      <c r="J8" s="17"/>
      <c r="K8" s="17"/>
      <c r="L8" s="17"/>
      <c r="M8" s="17"/>
    </row>
    <row r="9" spans="1:13" ht="15.75" thickBot="1" x14ac:dyDescent="0.3">
      <c r="F9" s="243"/>
      <c r="G9" s="17"/>
      <c r="H9" s="17"/>
      <c r="I9" s="17"/>
      <c r="J9" s="17"/>
      <c r="K9" s="17"/>
      <c r="L9" s="17"/>
      <c r="M9" s="17"/>
    </row>
    <row r="10" spans="1:13" ht="15.75" thickBot="1" x14ac:dyDescent="0.3">
      <c r="B10" s="244" t="s">
        <v>1</v>
      </c>
      <c r="C10" s="242">
        <v>61001</v>
      </c>
      <c r="D10" s="245">
        <f>ROUND('Detailed Budget'!I17+'Detailed Budget'!I23+'Detailed Budget'!I29+'Detailed Budget'!I35+'Add''l Personnel'!I13+'Add''l Personnel'!I19+'Add''l Personnel'!I25+'Add''l Personnel'!I31,0)</f>
        <v>0</v>
      </c>
      <c r="E10" s="17"/>
      <c r="F10" s="17"/>
      <c r="G10" s="1" t="s">
        <v>96</v>
      </c>
      <c r="H10" s="17"/>
      <c r="I10" s="17"/>
      <c r="J10" s="17"/>
      <c r="K10" s="17"/>
      <c r="L10" s="17"/>
      <c r="M10" s="17"/>
    </row>
    <row r="11" spans="1:13" ht="15.75" thickBot="1" x14ac:dyDescent="0.3">
      <c r="B11" s="244" t="s">
        <v>2</v>
      </c>
      <c r="C11" s="242">
        <v>61002</v>
      </c>
      <c r="D11" s="245">
        <f>'Detailed Budget'!$I$41</f>
        <v>0</v>
      </c>
      <c r="E11" s="17"/>
      <c r="F11" s="17"/>
      <c r="G11" s="452"/>
      <c r="H11" s="452"/>
      <c r="I11" s="452"/>
      <c r="J11" s="452"/>
      <c r="K11" s="452"/>
      <c r="L11" s="452"/>
      <c r="M11" s="452"/>
    </row>
    <row r="12" spans="1:13" ht="15.75" thickBot="1" x14ac:dyDescent="0.3">
      <c r="B12" s="244" t="s">
        <v>0</v>
      </c>
      <c r="C12" s="242">
        <v>61003</v>
      </c>
      <c r="D12" s="246">
        <f>ROUND('Detailed Budget'!I51+'Detailed Budget'!I57+'Add''l Personnel'!I41+'Add''l Personnel'!I47+'Add''l Personnel'!I53,0)</f>
        <v>0</v>
      </c>
      <c r="E12" s="17"/>
      <c r="F12" s="17"/>
      <c r="G12" s="453"/>
      <c r="H12" s="453"/>
      <c r="I12" s="453"/>
      <c r="J12" s="453"/>
      <c r="K12" s="453"/>
      <c r="L12" s="453"/>
      <c r="M12" s="453"/>
    </row>
    <row r="13" spans="1:13" ht="15.75" thickBot="1" x14ac:dyDescent="0.3">
      <c r="B13" s="244" t="s">
        <v>78</v>
      </c>
      <c r="C13" s="242">
        <v>61004</v>
      </c>
      <c r="D13" s="245">
        <f>ROUND('Detailed Budget'!I63+'Add''l Personnel'!I60,0)</f>
        <v>0</v>
      </c>
      <c r="E13" s="17"/>
      <c r="F13" s="17"/>
      <c r="G13" s="453"/>
      <c r="H13" s="453"/>
      <c r="I13" s="453"/>
      <c r="J13" s="453"/>
      <c r="K13" s="453"/>
      <c r="L13" s="453"/>
      <c r="M13" s="453"/>
    </row>
    <row r="14" spans="1:13" ht="15.75" thickBot="1" x14ac:dyDescent="0.3">
      <c r="B14" s="244" t="s">
        <v>79</v>
      </c>
      <c r="C14" s="242">
        <v>61005</v>
      </c>
      <c r="D14" s="245">
        <f>'Detailed Budget'!$I$71</f>
        <v>0</v>
      </c>
      <c r="E14" s="17"/>
      <c r="F14" s="17"/>
      <c r="G14" s="453"/>
      <c r="H14" s="453"/>
      <c r="I14" s="453"/>
      <c r="J14" s="453"/>
      <c r="K14" s="453"/>
      <c r="L14" s="453"/>
      <c r="M14" s="453"/>
    </row>
    <row r="15" spans="1:13" ht="15.75" thickBot="1" x14ac:dyDescent="0.3">
      <c r="B15" s="244" t="s">
        <v>80</v>
      </c>
      <c r="C15" s="242">
        <v>61006</v>
      </c>
      <c r="D15" s="247">
        <f>ROUND('Detailed Budget'!I86+'Detailed Budget'!I94+'Detailed Budget'!I97+'Detailed Budget'!I103+'Detailed Budget'!I109+'Detailed Budget'!I118,0)</f>
        <v>0</v>
      </c>
      <c r="E15" s="17"/>
      <c r="F15" s="17"/>
      <c r="G15" s="454"/>
      <c r="H15" s="454"/>
      <c r="I15" s="454"/>
      <c r="J15" s="454"/>
      <c r="K15" s="454"/>
      <c r="L15" s="454"/>
      <c r="M15" s="454"/>
    </row>
    <row r="16" spans="1:13" ht="15.75" thickBot="1" x14ac:dyDescent="0.3">
      <c r="B16" s="248" t="s">
        <v>81</v>
      </c>
      <c r="C16" s="249" t="s">
        <v>82</v>
      </c>
      <c r="D16" s="257">
        <f>ROUND('Detailed Budget'!I119-'Detailed Budget'!I106,0)</f>
        <v>0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2:13" ht="15.75" thickBot="1" x14ac:dyDescent="0.3">
      <c r="B17" s="244" t="s">
        <v>83</v>
      </c>
      <c r="C17" s="242">
        <v>61007</v>
      </c>
      <c r="D17" s="245">
        <f>'Detailed Budget'!$I$83</f>
        <v>0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2:13" ht="15.75" thickBot="1" x14ac:dyDescent="0.3">
      <c r="B18" s="244" t="s">
        <v>84</v>
      </c>
      <c r="C18" s="242">
        <v>61009</v>
      </c>
      <c r="D18" s="250">
        <f>'Detailed Budget'!$I$79</f>
        <v>0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2:13" ht="15.75" thickBot="1" x14ac:dyDescent="0.3">
      <c r="B19" s="244" t="s">
        <v>85</v>
      </c>
      <c r="C19" s="242">
        <v>61012</v>
      </c>
      <c r="D19" s="250">
        <f>'Detailed Budget'!$I$106</f>
        <v>0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2:13" ht="15.75" thickBot="1" x14ac:dyDescent="0.3">
      <c r="B20" s="244" t="s">
        <v>86</v>
      </c>
      <c r="C20" s="242">
        <v>61014</v>
      </c>
      <c r="D20" s="245">
        <f>'Detailed Budget'!$I$144</f>
        <v>0</v>
      </c>
      <c r="E20" s="17"/>
      <c r="F20" s="17"/>
      <c r="G20" s="144"/>
      <c r="H20" s="144"/>
      <c r="I20" s="144"/>
      <c r="J20" s="144"/>
      <c r="K20" s="17"/>
      <c r="L20" s="17"/>
      <c r="M20" s="17"/>
    </row>
    <row r="21" spans="2:13" ht="15.75" thickBot="1" x14ac:dyDescent="0.3">
      <c r="B21" s="258" t="s">
        <v>87</v>
      </c>
      <c r="C21" s="259" t="s">
        <v>88</v>
      </c>
      <c r="D21" s="245">
        <f>D20-D22</f>
        <v>0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2:13" ht="15.75" thickBot="1" x14ac:dyDescent="0.3">
      <c r="B22" s="248" t="s">
        <v>89</v>
      </c>
      <c r="C22" s="249" t="s">
        <v>90</v>
      </c>
      <c r="D22" s="250">
        <f>'Detailed Budget'!$I$143</f>
        <v>0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2:13" ht="15.75" thickBot="1" x14ac:dyDescent="0.3">
      <c r="B23" s="244"/>
      <c r="C23" s="76" t="s">
        <v>91</v>
      </c>
      <c r="D23" s="245">
        <f>D10+D11+D12+D13+D14+D15+D17+D18+D19+D20</f>
        <v>0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2:13" ht="15.75" thickBot="1" x14ac:dyDescent="0.3">
      <c r="B24" s="244" t="s">
        <v>92</v>
      </c>
      <c r="C24" s="76" t="s">
        <v>93</v>
      </c>
      <c r="D24" s="245">
        <f>D23-D16-D18-D19-D22</f>
        <v>0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2:13" ht="15.75" thickBot="1" x14ac:dyDescent="0.3">
      <c r="B25" s="244" t="s">
        <v>94</v>
      </c>
      <c r="C25" s="242">
        <v>61015</v>
      </c>
      <c r="D25" s="253">
        <f>ROUND(D24*E25,0)</f>
        <v>0</v>
      </c>
      <c r="E25" s="254">
        <f>'Detailed Budget'!$O$8</f>
        <v>0.56000000000000005</v>
      </c>
    </row>
    <row r="26" spans="2:13" ht="15.75" thickBot="1" x14ac:dyDescent="0.3">
      <c r="B26" s="244"/>
      <c r="C26" s="76" t="s">
        <v>95</v>
      </c>
      <c r="D26" s="245">
        <f>D23+D25</f>
        <v>0</v>
      </c>
      <c r="E26" s="17"/>
      <c r="H26" s="17"/>
      <c r="I26" s="17"/>
      <c r="J26" s="17"/>
      <c r="K26" s="17"/>
      <c r="L26" s="17"/>
      <c r="M26" s="17"/>
    </row>
    <row r="27" spans="2:13" x14ac:dyDescent="0.25">
      <c r="G27" s="17"/>
      <c r="H27" s="17"/>
      <c r="I27" s="17"/>
      <c r="J27" s="17"/>
      <c r="K27" s="17"/>
      <c r="L27" s="17"/>
      <c r="M27" s="17"/>
    </row>
    <row r="28" spans="2:13" x14ac:dyDescent="0.25">
      <c r="G28" s="17"/>
      <c r="H28" s="17"/>
      <c r="I28" s="17"/>
      <c r="J28" s="17"/>
      <c r="K28" s="17"/>
      <c r="L28" s="17"/>
      <c r="M28" s="17"/>
    </row>
    <row r="29" spans="2:13" x14ac:dyDescent="0.25">
      <c r="G29" s="17"/>
      <c r="H29" s="17"/>
      <c r="I29" s="17"/>
      <c r="J29" s="17"/>
      <c r="K29" s="17"/>
      <c r="L29" s="17"/>
      <c r="M29" s="17"/>
    </row>
    <row r="30" spans="2:13" x14ac:dyDescent="0.25">
      <c r="G30" s="17"/>
      <c r="H30" s="17"/>
      <c r="I30" s="17"/>
      <c r="J30" s="17"/>
      <c r="K30" s="17"/>
      <c r="L30" s="17"/>
      <c r="M30" s="17"/>
    </row>
    <row r="31" spans="2:13" x14ac:dyDescent="0.25">
      <c r="G31" s="17"/>
      <c r="H31" s="17"/>
      <c r="I31" s="17"/>
      <c r="J31" s="17"/>
      <c r="K31" s="17"/>
      <c r="L31" s="17"/>
      <c r="M31" s="17"/>
    </row>
    <row r="32" spans="2:13" x14ac:dyDescent="0.25">
      <c r="G32" s="17"/>
      <c r="H32" s="17"/>
      <c r="I32" s="17"/>
      <c r="J32" s="17"/>
      <c r="K32" s="17"/>
      <c r="L32" s="17"/>
      <c r="M32" s="17"/>
    </row>
    <row r="33" spans="7:13" x14ac:dyDescent="0.25">
      <c r="G33" s="17"/>
      <c r="H33" s="17"/>
      <c r="I33" s="17"/>
      <c r="J33" s="17"/>
      <c r="K33" s="17"/>
      <c r="L33" s="17"/>
      <c r="M33" s="17"/>
    </row>
  </sheetData>
  <sheetProtection algorithmName="SHA-512" hashValue="gDEFyIm+RzSAc/WSFsv5qi6iadAqS7xqeh9BEBTcivpNr+hkwTVe8jiHzGp9fWguEVOgBgoUdiHFCA5vjc1RRw==" saltValue="H5h7++hz9t63LTNxbHnZhA==" spinCount="100000" sheet="1" formatCells="0" selectLockedCells="1"/>
  <mergeCells count="10">
    <mergeCell ref="A1:M1"/>
    <mergeCell ref="G4:M4"/>
    <mergeCell ref="G5:M5"/>
    <mergeCell ref="G6:M6"/>
    <mergeCell ref="G7:M7"/>
    <mergeCell ref="G11:M11"/>
    <mergeCell ref="G12:M12"/>
    <mergeCell ref="G13:M13"/>
    <mergeCell ref="G14:M14"/>
    <mergeCell ref="G15:M15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3"/>
  <sheetViews>
    <sheetView showGridLines="0" workbookViewId="0">
      <selection activeCell="G11" sqref="G11:M11"/>
    </sheetView>
  </sheetViews>
  <sheetFormatPr defaultRowHeight="15" x14ac:dyDescent="0.2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 x14ac:dyDescent="0.35">
      <c r="A1" s="451" t="s">
        <v>73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23.25" x14ac:dyDescent="0.3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6.5" customHeight="1" thickBot="1" x14ac:dyDescent="0.4">
      <c r="A3" s="241" t="s">
        <v>74</v>
      </c>
      <c r="B3" s="260" t="str">
        <f>'Detailed Budget'!$C$4</f>
        <v>Dr. John Doe</v>
      </c>
      <c r="C3" s="240"/>
      <c r="D3" s="240"/>
      <c r="E3" s="240"/>
      <c r="F3" s="240"/>
      <c r="G3" s="242" t="s">
        <v>75</v>
      </c>
      <c r="H3" s="240"/>
      <c r="I3" s="240"/>
      <c r="J3" s="240"/>
      <c r="K3" s="240"/>
      <c r="L3" s="240"/>
      <c r="M3" s="240"/>
    </row>
    <row r="4" spans="1:13" ht="16.899999999999999" customHeight="1" thickBot="1" x14ac:dyDescent="0.4">
      <c r="A4" s="241" t="s">
        <v>76</v>
      </c>
      <c r="B4" s="256"/>
      <c r="C4" s="240"/>
      <c r="D4" s="240"/>
      <c r="E4" s="240"/>
      <c r="F4" s="240"/>
      <c r="G4" s="452"/>
      <c r="H4" s="452"/>
      <c r="I4" s="452"/>
      <c r="J4" s="452"/>
      <c r="K4" s="452"/>
      <c r="L4" s="452"/>
      <c r="M4" s="452"/>
    </row>
    <row r="5" spans="1:13" ht="17.45" customHeight="1" thickBot="1" x14ac:dyDescent="0.3">
      <c r="A5" s="241" t="s">
        <v>77</v>
      </c>
      <c r="B5" s="256"/>
      <c r="G5" s="453"/>
      <c r="H5" s="453"/>
      <c r="I5" s="453"/>
      <c r="J5" s="453"/>
      <c r="K5" s="453"/>
      <c r="L5" s="453"/>
      <c r="M5" s="453"/>
    </row>
    <row r="6" spans="1:13" ht="16.899999999999999" customHeight="1" thickBot="1" x14ac:dyDescent="0.3">
      <c r="A6" s="241" t="s">
        <v>105</v>
      </c>
      <c r="B6" s="261">
        <v>3</v>
      </c>
      <c r="G6" s="453"/>
      <c r="H6" s="453"/>
      <c r="I6" s="453"/>
      <c r="J6" s="453"/>
      <c r="K6" s="453"/>
      <c r="L6" s="453"/>
      <c r="M6" s="453"/>
    </row>
    <row r="7" spans="1:13" ht="15.75" thickBot="1" x14ac:dyDescent="0.3">
      <c r="G7" s="453"/>
      <c r="H7" s="453"/>
      <c r="I7" s="453"/>
      <c r="J7" s="453"/>
      <c r="K7" s="453"/>
      <c r="L7" s="453"/>
      <c r="M7" s="453"/>
    </row>
    <row r="8" spans="1:13" x14ac:dyDescent="0.25">
      <c r="G8" s="17"/>
      <c r="H8" s="17"/>
      <c r="I8" s="17"/>
      <c r="J8" s="17"/>
      <c r="K8" s="17"/>
      <c r="L8" s="17"/>
      <c r="M8" s="17"/>
    </row>
    <row r="9" spans="1:13" ht="15.75" thickBot="1" x14ac:dyDescent="0.3">
      <c r="F9" s="262"/>
      <c r="H9" s="17"/>
      <c r="I9" s="17"/>
      <c r="J9" s="17"/>
      <c r="K9" s="17"/>
      <c r="L9" s="17"/>
    </row>
    <row r="10" spans="1:13" ht="15.75" thickBot="1" x14ac:dyDescent="0.3">
      <c r="B10" s="244" t="s">
        <v>1</v>
      </c>
      <c r="C10" s="242">
        <v>61001</v>
      </c>
      <c r="D10" s="245">
        <f>ROUND('Detailed Budget'!K17+'Detailed Budget'!K23+'Detailed Budget'!K29+'Detailed Budget'!K35+'Add''l Personnel'!K13+'Add''l Personnel'!K19+'Add''l Personnel'!K25+'Add''l Personnel'!K31,0)</f>
        <v>0</v>
      </c>
      <c r="E10" s="17"/>
      <c r="G10" s="1" t="s">
        <v>96</v>
      </c>
    </row>
    <row r="11" spans="1:13" ht="15.75" thickBot="1" x14ac:dyDescent="0.3">
      <c r="B11" s="244" t="s">
        <v>2</v>
      </c>
      <c r="C11" s="242">
        <v>61002</v>
      </c>
      <c r="D11" s="245">
        <f>'Detailed Budget'!$K$41</f>
        <v>0</v>
      </c>
      <c r="E11" s="17"/>
      <c r="G11" s="452"/>
      <c r="H11" s="452"/>
      <c r="I11" s="452"/>
      <c r="J11" s="452"/>
      <c r="K11" s="452"/>
      <c r="L11" s="452"/>
      <c r="M11" s="452"/>
    </row>
    <row r="12" spans="1:13" ht="15.75" thickBot="1" x14ac:dyDescent="0.3">
      <c r="B12" s="244" t="s">
        <v>0</v>
      </c>
      <c r="C12" s="242">
        <v>61003</v>
      </c>
      <c r="D12" s="246">
        <f>ROUND('Detailed Budget'!K51+'Detailed Budget'!K57+'Add''l Personnel'!K41+'Add''l Personnel'!K47+'Add''l Personnel'!K53,0)</f>
        <v>0</v>
      </c>
      <c r="E12" s="17"/>
      <c r="G12" s="453"/>
      <c r="H12" s="453"/>
      <c r="I12" s="453"/>
      <c r="J12" s="453"/>
      <c r="K12" s="453"/>
      <c r="L12" s="453"/>
      <c r="M12" s="453"/>
    </row>
    <row r="13" spans="1:13" ht="15.75" thickBot="1" x14ac:dyDescent="0.3">
      <c r="B13" s="244" t="s">
        <v>78</v>
      </c>
      <c r="C13" s="242">
        <v>61004</v>
      </c>
      <c r="D13" s="245">
        <f>ROUND('Detailed Budget'!K63+'Add''l Personnel'!K60,0)</f>
        <v>0</v>
      </c>
      <c r="E13" s="17"/>
      <c r="G13" s="453"/>
      <c r="H13" s="453"/>
      <c r="I13" s="453"/>
      <c r="J13" s="453"/>
      <c r="K13" s="453"/>
      <c r="L13" s="453"/>
      <c r="M13" s="453"/>
    </row>
    <row r="14" spans="1:13" ht="15.75" thickBot="1" x14ac:dyDescent="0.3">
      <c r="B14" s="244" t="s">
        <v>79</v>
      </c>
      <c r="C14" s="242">
        <v>61005</v>
      </c>
      <c r="D14" s="245">
        <f>'Detailed Budget'!$K$71</f>
        <v>0</v>
      </c>
      <c r="E14" s="17"/>
      <c r="G14" s="453"/>
      <c r="H14" s="453"/>
      <c r="I14" s="453"/>
      <c r="J14" s="453"/>
      <c r="K14" s="453"/>
      <c r="L14" s="453"/>
      <c r="M14" s="453"/>
    </row>
    <row r="15" spans="1:13" ht="15.75" thickBot="1" x14ac:dyDescent="0.3">
      <c r="B15" s="244" t="s">
        <v>80</v>
      </c>
      <c r="C15" s="242">
        <v>61006</v>
      </c>
      <c r="D15" s="247">
        <f>ROUND('Detailed Budget'!K86+'Detailed Budget'!K94+'Detailed Budget'!K97+'Detailed Budget'!K103+'Detailed Budget'!K109+'Detailed Budget'!K118,0)</f>
        <v>0</v>
      </c>
      <c r="E15" s="17"/>
      <c r="G15" s="263"/>
      <c r="H15" s="263"/>
      <c r="I15" s="263"/>
      <c r="J15" s="263"/>
      <c r="K15" s="263"/>
      <c r="L15" s="263"/>
      <c r="M15" s="87"/>
    </row>
    <row r="16" spans="1:13" ht="15.75" thickBot="1" x14ac:dyDescent="0.3">
      <c r="B16" s="248" t="s">
        <v>81</v>
      </c>
      <c r="C16" s="249" t="s">
        <v>82</v>
      </c>
      <c r="D16" s="257">
        <f>ROUND('Detailed Budget'!K119-'Detailed Budget'!K106,0)</f>
        <v>0</v>
      </c>
      <c r="E16" s="17"/>
      <c r="G16" s="17"/>
      <c r="H16" s="17"/>
      <c r="I16" s="17"/>
      <c r="J16" s="17"/>
      <c r="K16" s="17"/>
      <c r="L16" s="17"/>
      <c r="M16" s="17"/>
    </row>
    <row r="17" spans="2:13" ht="15.75" thickBot="1" x14ac:dyDescent="0.3">
      <c r="B17" s="244" t="s">
        <v>83</v>
      </c>
      <c r="C17" s="242">
        <v>61007</v>
      </c>
      <c r="D17" s="245">
        <f>'Detailed Budget'!$K$83</f>
        <v>0</v>
      </c>
      <c r="E17" s="17"/>
      <c r="G17" s="17"/>
      <c r="H17" s="17"/>
      <c r="I17" s="17"/>
      <c r="J17" s="17"/>
      <c r="K17" s="17"/>
      <c r="L17" s="17"/>
      <c r="M17" s="17"/>
    </row>
    <row r="18" spans="2:13" ht="15.75" thickBot="1" x14ac:dyDescent="0.3">
      <c r="B18" s="244" t="s">
        <v>84</v>
      </c>
      <c r="C18" s="242">
        <v>61009</v>
      </c>
      <c r="D18" s="250">
        <f>'Detailed Budget'!$K$79</f>
        <v>0</v>
      </c>
      <c r="E18" s="17"/>
      <c r="G18" s="17"/>
      <c r="H18" s="17"/>
      <c r="I18" s="17"/>
      <c r="J18" s="17"/>
      <c r="K18" s="17"/>
      <c r="L18" s="17"/>
      <c r="M18" s="17"/>
    </row>
    <row r="19" spans="2:13" ht="15.75" thickBot="1" x14ac:dyDescent="0.3">
      <c r="B19" s="244" t="s">
        <v>85</v>
      </c>
      <c r="C19" s="242">
        <v>61012</v>
      </c>
      <c r="D19" s="250">
        <f>'Detailed Budget'!$K$106</f>
        <v>0</v>
      </c>
      <c r="E19" s="17"/>
      <c r="G19" s="17"/>
      <c r="H19" s="17"/>
      <c r="I19" s="17"/>
      <c r="J19" s="17"/>
      <c r="K19" s="17"/>
      <c r="L19" s="17"/>
      <c r="M19" s="17"/>
    </row>
    <row r="20" spans="2:13" ht="15.75" thickBot="1" x14ac:dyDescent="0.3">
      <c r="B20" s="244" t="s">
        <v>86</v>
      </c>
      <c r="C20" s="242">
        <v>61014</v>
      </c>
      <c r="D20" s="245">
        <f>'Detailed Budget'!$K$144</f>
        <v>0</v>
      </c>
      <c r="E20" s="17"/>
      <c r="G20" s="144"/>
      <c r="H20" s="144"/>
      <c r="I20" s="144"/>
      <c r="J20" s="144"/>
      <c r="K20" s="17"/>
      <c r="L20" s="17"/>
      <c r="M20" s="17"/>
    </row>
    <row r="21" spans="2:13" ht="15.75" thickBot="1" x14ac:dyDescent="0.3">
      <c r="B21" s="258" t="s">
        <v>87</v>
      </c>
      <c r="C21" s="259" t="s">
        <v>88</v>
      </c>
      <c r="D21" s="245">
        <f>D20-D22</f>
        <v>0</v>
      </c>
      <c r="E21" s="17"/>
      <c r="G21" s="17"/>
      <c r="H21" s="17"/>
      <c r="I21" s="17"/>
      <c r="J21" s="17"/>
      <c r="K21" s="17"/>
      <c r="L21" s="17"/>
      <c r="M21" s="17"/>
    </row>
    <row r="22" spans="2:13" ht="15.75" thickBot="1" x14ac:dyDescent="0.3">
      <c r="B22" s="248" t="s">
        <v>89</v>
      </c>
      <c r="C22" s="249" t="s">
        <v>90</v>
      </c>
      <c r="D22" s="250">
        <f>'Detailed Budget'!$K$143</f>
        <v>0</v>
      </c>
      <c r="E22" s="17"/>
      <c r="G22" s="17"/>
      <c r="H22" s="17"/>
      <c r="I22" s="17"/>
      <c r="J22" s="17"/>
      <c r="K22" s="17"/>
      <c r="L22" s="17"/>
      <c r="M22" s="17"/>
    </row>
    <row r="23" spans="2:13" ht="15.75" thickBot="1" x14ac:dyDescent="0.3">
      <c r="B23" s="244"/>
      <c r="C23" s="76" t="s">
        <v>91</v>
      </c>
      <c r="D23" s="245">
        <f>D10+D11+D12+D13+D14+D15+D17+D18+D19+D20</f>
        <v>0</v>
      </c>
      <c r="E23" s="17"/>
      <c r="G23" s="17"/>
      <c r="H23" s="17"/>
      <c r="I23" s="17"/>
      <c r="J23" s="17"/>
      <c r="K23" s="17"/>
      <c r="L23" s="17"/>
      <c r="M23" s="17"/>
    </row>
    <row r="24" spans="2:13" ht="15.75" thickBot="1" x14ac:dyDescent="0.3">
      <c r="B24" s="244" t="s">
        <v>92</v>
      </c>
      <c r="C24" s="76" t="s">
        <v>93</v>
      </c>
      <c r="D24" s="245">
        <f>D23-D16-D18-D19-D22</f>
        <v>0</v>
      </c>
      <c r="E24" s="17"/>
      <c r="G24" s="17"/>
      <c r="H24" s="17"/>
      <c r="I24" s="17"/>
      <c r="J24" s="17"/>
      <c r="K24" s="17"/>
      <c r="L24" s="17"/>
      <c r="M24" s="17"/>
    </row>
    <row r="25" spans="2:13" ht="15.75" thickBot="1" x14ac:dyDescent="0.3">
      <c r="B25" s="244" t="s">
        <v>94</v>
      </c>
      <c r="C25" s="242">
        <v>61015</v>
      </c>
      <c r="D25" s="253">
        <f>ROUND(D24*E25,0)</f>
        <v>0</v>
      </c>
      <c r="E25" s="254">
        <f>'Detailed Budget'!$O$8</f>
        <v>0.56000000000000005</v>
      </c>
      <c r="G25" s="17"/>
      <c r="H25" s="17"/>
      <c r="I25" s="17"/>
      <c r="J25" s="17"/>
      <c r="K25" s="17"/>
      <c r="L25" s="17"/>
      <c r="M25" s="17"/>
    </row>
    <row r="26" spans="2:13" ht="15.75" thickBot="1" x14ac:dyDescent="0.3">
      <c r="B26" s="244"/>
      <c r="C26" s="76" t="s">
        <v>95</v>
      </c>
      <c r="D26" s="245">
        <f>D23+D25</f>
        <v>0</v>
      </c>
      <c r="E26" s="17"/>
      <c r="G26" s="17"/>
      <c r="H26" s="17"/>
      <c r="I26" s="17"/>
      <c r="J26" s="17"/>
      <c r="K26" s="17"/>
      <c r="L26" s="17"/>
      <c r="M26" s="17"/>
    </row>
    <row r="27" spans="2:13" x14ac:dyDescent="0.25">
      <c r="G27" s="17"/>
      <c r="H27" s="17"/>
      <c r="I27" s="17"/>
      <c r="J27" s="17"/>
      <c r="K27" s="17"/>
      <c r="L27" s="17"/>
      <c r="M27" s="17"/>
    </row>
    <row r="28" spans="2:13" x14ac:dyDescent="0.25">
      <c r="G28" s="17"/>
      <c r="H28" s="17"/>
      <c r="I28" s="17"/>
      <c r="J28" s="17"/>
      <c r="K28" s="17"/>
      <c r="L28" s="17"/>
      <c r="M28" s="17"/>
    </row>
    <row r="29" spans="2:13" x14ac:dyDescent="0.25">
      <c r="G29" s="17"/>
      <c r="H29" s="17"/>
      <c r="I29" s="17"/>
      <c r="J29" s="17"/>
      <c r="K29" s="17"/>
      <c r="L29" s="17"/>
      <c r="M29" s="17"/>
    </row>
    <row r="30" spans="2:13" x14ac:dyDescent="0.25">
      <c r="G30" s="17"/>
      <c r="H30" s="17"/>
      <c r="I30" s="17"/>
      <c r="J30" s="17"/>
      <c r="K30" s="17"/>
      <c r="L30" s="17"/>
      <c r="M30" s="17"/>
    </row>
    <row r="31" spans="2:13" x14ac:dyDescent="0.25">
      <c r="G31" s="17"/>
      <c r="H31" s="17"/>
      <c r="I31" s="17"/>
      <c r="J31" s="17"/>
      <c r="K31" s="17"/>
      <c r="L31" s="17"/>
      <c r="M31" s="17"/>
    </row>
    <row r="32" spans="2:13" x14ac:dyDescent="0.25">
      <c r="G32" s="17"/>
      <c r="H32" s="17"/>
      <c r="I32" s="17"/>
      <c r="J32" s="17"/>
      <c r="K32" s="17"/>
      <c r="L32" s="17"/>
      <c r="M32" s="17"/>
    </row>
    <row r="33" spans="7:13" x14ac:dyDescent="0.25">
      <c r="G33" s="17"/>
      <c r="H33" s="17"/>
      <c r="I33" s="17"/>
      <c r="J33" s="17"/>
      <c r="K33" s="17"/>
      <c r="L33" s="17"/>
      <c r="M33" s="17"/>
    </row>
  </sheetData>
  <sheetProtection algorithmName="SHA-512" hashValue="QjQC07zpC6FjIcN5wSiLviwxn30D1V1WJUuahueDOMZOJIaFZ3fVeDp4q5S2GOWkEKYbCy5Mc9XAQahldfvVhw==" saltValue="2Q0R5KlaMnHjqVpBNlORF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3"/>
  <sheetViews>
    <sheetView showGridLines="0" workbookViewId="0">
      <selection activeCell="B3" sqref="B3"/>
    </sheetView>
  </sheetViews>
  <sheetFormatPr defaultRowHeight="15" x14ac:dyDescent="0.2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 x14ac:dyDescent="0.35">
      <c r="A1" s="451" t="s">
        <v>73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23.25" x14ac:dyDescent="0.3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6.5" customHeight="1" thickBot="1" x14ac:dyDescent="0.4">
      <c r="A3" s="241" t="s">
        <v>74</v>
      </c>
      <c r="B3" s="260" t="str">
        <f>'Detailed Budget'!$C$4</f>
        <v>Dr. John Doe</v>
      </c>
      <c r="C3" s="240"/>
      <c r="D3" s="240"/>
      <c r="E3" s="240"/>
      <c r="F3" s="240"/>
      <c r="G3" s="242" t="s">
        <v>75</v>
      </c>
      <c r="H3" s="240"/>
      <c r="I3" s="240"/>
      <c r="J3" s="240"/>
      <c r="K3" s="240"/>
      <c r="L3" s="240"/>
      <c r="M3" s="240"/>
    </row>
    <row r="4" spans="1:13" ht="15.6" customHeight="1" thickBot="1" x14ac:dyDescent="0.4">
      <c r="A4" s="241" t="s">
        <v>76</v>
      </c>
      <c r="B4" s="256"/>
      <c r="C4" s="240"/>
      <c r="D4" s="240"/>
      <c r="E4" s="240"/>
      <c r="F4" s="240"/>
      <c r="G4" s="452"/>
      <c r="H4" s="452"/>
      <c r="I4" s="452"/>
      <c r="J4" s="452"/>
      <c r="K4" s="452"/>
      <c r="L4" s="452"/>
      <c r="M4" s="452"/>
    </row>
    <row r="5" spans="1:13" ht="15.6" customHeight="1" thickBot="1" x14ac:dyDescent="0.3">
      <c r="A5" s="241" t="s">
        <v>77</v>
      </c>
      <c r="B5" s="256"/>
      <c r="G5" s="453"/>
      <c r="H5" s="453"/>
      <c r="I5" s="453"/>
      <c r="J5" s="453"/>
      <c r="K5" s="453"/>
      <c r="L5" s="453"/>
      <c r="M5" s="453"/>
    </row>
    <row r="6" spans="1:13" ht="16.899999999999999" customHeight="1" thickBot="1" x14ac:dyDescent="0.3">
      <c r="A6" s="241" t="s">
        <v>105</v>
      </c>
      <c r="B6" s="261">
        <v>4</v>
      </c>
      <c r="G6" s="453"/>
      <c r="H6" s="453"/>
      <c r="I6" s="453"/>
      <c r="J6" s="453"/>
      <c r="K6" s="453"/>
      <c r="L6" s="453"/>
      <c r="M6" s="453"/>
    </row>
    <row r="7" spans="1:13" ht="15.75" thickBot="1" x14ac:dyDescent="0.3">
      <c r="G7" s="453"/>
      <c r="H7" s="453"/>
      <c r="I7" s="453"/>
      <c r="J7" s="453"/>
      <c r="K7" s="453"/>
      <c r="L7" s="453"/>
      <c r="M7" s="453"/>
    </row>
    <row r="8" spans="1:13" x14ac:dyDescent="0.25">
      <c r="G8" s="17"/>
      <c r="H8" s="17"/>
      <c r="I8" s="17"/>
      <c r="J8" s="17"/>
      <c r="K8" s="17"/>
      <c r="L8" s="17"/>
      <c r="M8" s="17"/>
    </row>
    <row r="9" spans="1:13" ht="15.75" thickBot="1" x14ac:dyDescent="0.3">
      <c r="F9" s="243"/>
      <c r="G9" s="17"/>
      <c r="H9" s="17"/>
      <c r="I9" s="17"/>
      <c r="J9" s="17"/>
      <c r="K9" s="17"/>
      <c r="L9" s="17"/>
      <c r="M9" s="17"/>
    </row>
    <row r="10" spans="1:13" ht="15.75" thickBot="1" x14ac:dyDescent="0.3">
      <c r="B10" s="244" t="s">
        <v>1</v>
      </c>
      <c r="C10" s="242">
        <v>61001</v>
      </c>
      <c r="D10" s="245">
        <f>ROUND('Detailed Budget'!M17+'Detailed Budget'!M23+'Detailed Budget'!M29+'Detailed Budget'!M35+'Add''l Personnel'!M13+'Add''l Personnel'!M19+'Add''l Personnel'!M25+'Add''l Personnel'!M31,0)</f>
        <v>0</v>
      </c>
      <c r="E10" s="17"/>
      <c r="F10" s="17"/>
      <c r="G10" s="1" t="s">
        <v>96</v>
      </c>
      <c r="H10" s="17"/>
      <c r="I10" s="17"/>
      <c r="J10" s="17"/>
      <c r="K10" s="17"/>
      <c r="L10" s="17"/>
      <c r="M10" s="17"/>
    </row>
    <row r="11" spans="1:13" ht="15.75" thickBot="1" x14ac:dyDescent="0.3">
      <c r="B11" s="244" t="s">
        <v>2</v>
      </c>
      <c r="C11" s="242">
        <v>61002</v>
      </c>
      <c r="D11" s="245">
        <f>'Detailed Budget'!$M$41</f>
        <v>0</v>
      </c>
      <c r="E11" s="17"/>
      <c r="F11" s="17"/>
      <c r="G11" s="452"/>
      <c r="H11" s="452"/>
      <c r="I11" s="452"/>
      <c r="J11" s="452"/>
      <c r="K11" s="452"/>
      <c r="L11" s="452"/>
      <c r="M11" s="452"/>
    </row>
    <row r="12" spans="1:13" ht="15.75" thickBot="1" x14ac:dyDescent="0.3">
      <c r="B12" s="244" t="s">
        <v>0</v>
      </c>
      <c r="C12" s="242">
        <v>61003</v>
      </c>
      <c r="D12" s="246">
        <f>ROUND('Detailed Budget'!M51+'Detailed Budget'!M57+'Add''l Personnel'!M41+'Add''l Personnel'!M47+'Add''l Personnel'!M53,0)</f>
        <v>0</v>
      </c>
      <c r="E12" s="17"/>
      <c r="F12" s="17"/>
      <c r="G12" s="453"/>
      <c r="H12" s="453"/>
      <c r="I12" s="453"/>
      <c r="J12" s="453"/>
      <c r="K12" s="453"/>
      <c r="L12" s="453"/>
      <c r="M12" s="453"/>
    </row>
    <row r="13" spans="1:13" ht="15.75" thickBot="1" x14ac:dyDescent="0.3">
      <c r="B13" s="244" t="s">
        <v>78</v>
      </c>
      <c r="C13" s="242">
        <v>61004</v>
      </c>
      <c r="D13" s="245">
        <f>ROUND('Detailed Budget'!M63+'Add''l Personnel'!M60,0)</f>
        <v>0</v>
      </c>
      <c r="E13" s="17"/>
      <c r="F13" s="17"/>
      <c r="G13" s="453"/>
      <c r="H13" s="453"/>
      <c r="I13" s="453"/>
      <c r="J13" s="453"/>
      <c r="K13" s="453"/>
      <c r="L13" s="453"/>
      <c r="M13" s="453"/>
    </row>
    <row r="14" spans="1:13" ht="15.75" thickBot="1" x14ac:dyDescent="0.3">
      <c r="B14" s="244" t="s">
        <v>79</v>
      </c>
      <c r="C14" s="242">
        <v>61005</v>
      </c>
      <c r="D14" s="245">
        <f>'Detailed Budget'!$M$71</f>
        <v>0</v>
      </c>
      <c r="E14" s="17"/>
      <c r="F14" s="17"/>
      <c r="G14" s="453"/>
      <c r="H14" s="453"/>
      <c r="I14" s="453"/>
      <c r="J14" s="453"/>
      <c r="K14" s="453"/>
      <c r="L14" s="453"/>
      <c r="M14" s="453"/>
    </row>
    <row r="15" spans="1:13" ht="15.75" thickBot="1" x14ac:dyDescent="0.3">
      <c r="B15" s="244" t="s">
        <v>80</v>
      </c>
      <c r="C15" s="242">
        <v>61006</v>
      </c>
      <c r="D15" s="247">
        <f>ROUND('Detailed Budget'!M86+'Detailed Budget'!M94+'Detailed Budget'!M97+'Detailed Budget'!M103+'Detailed Budget'!M109+'Detailed Budget'!M118,0)</f>
        <v>0</v>
      </c>
      <c r="E15" s="17"/>
      <c r="F15" s="17"/>
      <c r="G15" s="454"/>
      <c r="H15" s="454"/>
      <c r="I15" s="454"/>
      <c r="J15" s="454"/>
      <c r="K15" s="454"/>
      <c r="L15" s="454"/>
      <c r="M15" s="454"/>
    </row>
    <row r="16" spans="1:13" ht="15.75" thickBot="1" x14ac:dyDescent="0.3">
      <c r="B16" s="248" t="s">
        <v>81</v>
      </c>
      <c r="C16" s="249" t="s">
        <v>82</v>
      </c>
      <c r="D16" s="257">
        <f>ROUND('Detailed Budget'!M119-'Detailed Budget'!M106,0)</f>
        <v>0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2:13" ht="15.75" thickBot="1" x14ac:dyDescent="0.3">
      <c r="B17" s="244" t="s">
        <v>83</v>
      </c>
      <c r="C17" s="242">
        <v>61007</v>
      </c>
      <c r="D17" s="245">
        <f>'Detailed Budget'!$M$83</f>
        <v>0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2:13" ht="15.75" thickBot="1" x14ac:dyDescent="0.3">
      <c r="B18" s="244" t="s">
        <v>84</v>
      </c>
      <c r="C18" s="242">
        <v>61009</v>
      </c>
      <c r="D18" s="250">
        <f>'Detailed Budget'!$M$79</f>
        <v>0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2:13" ht="15.75" thickBot="1" x14ac:dyDescent="0.3">
      <c r="B19" s="244" t="s">
        <v>85</v>
      </c>
      <c r="C19" s="242">
        <v>61012</v>
      </c>
      <c r="D19" s="250">
        <f>'Detailed Budget'!$M$106</f>
        <v>0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2:13" ht="15.75" thickBot="1" x14ac:dyDescent="0.3">
      <c r="B20" s="244" t="s">
        <v>86</v>
      </c>
      <c r="C20" s="242">
        <v>61014</v>
      </c>
      <c r="D20" s="245">
        <f>'Detailed Budget'!$M$144</f>
        <v>0</v>
      </c>
      <c r="E20" s="17"/>
      <c r="F20" s="17"/>
      <c r="G20" s="144"/>
      <c r="H20" s="144"/>
      <c r="I20" s="144"/>
      <c r="J20" s="144"/>
      <c r="K20" s="17"/>
      <c r="L20" s="17"/>
      <c r="M20" s="17"/>
    </row>
    <row r="21" spans="2:13" ht="15.75" thickBot="1" x14ac:dyDescent="0.3">
      <c r="B21" s="258" t="s">
        <v>87</v>
      </c>
      <c r="C21" s="259" t="s">
        <v>88</v>
      </c>
      <c r="D21" s="245">
        <f>D20-D22</f>
        <v>0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2:13" ht="15.75" thickBot="1" x14ac:dyDescent="0.3">
      <c r="B22" s="248" t="s">
        <v>89</v>
      </c>
      <c r="C22" s="249" t="s">
        <v>90</v>
      </c>
      <c r="D22" s="250">
        <f>'Detailed Budget'!$M$143</f>
        <v>0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2:13" ht="15.75" thickBot="1" x14ac:dyDescent="0.3">
      <c r="B23" s="244"/>
      <c r="C23" s="76" t="s">
        <v>91</v>
      </c>
      <c r="D23" s="245">
        <f>D10+D11+D12+D13+D14+D15+D17+D18+D19+D20</f>
        <v>0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2:13" ht="15.75" thickBot="1" x14ac:dyDescent="0.3">
      <c r="B24" s="244" t="s">
        <v>92</v>
      </c>
      <c r="C24" s="76" t="s">
        <v>93</v>
      </c>
      <c r="D24" s="245">
        <f>D23-D16-D18-D19-D22</f>
        <v>0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2:13" ht="15.75" thickBot="1" x14ac:dyDescent="0.3">
      <c r="B25" s="244" t="s">
        <v>94</v>
      </c>
      <c r="C25" s="242">
        <v>61015</v>
      </c>
      <c r="D25" s="253">
        <f>ROUND(D24*E25,0)</f>
        <v>0</v>
      </c>
      <c r="E25" s="254">
        <f>'Detailed Budget'!$O$8</f>
        <v>0.56000000000000005</v>
      </c>
    </row>
    <row r="26" spans="2:13" ht="15.75" thickBot="1" x14ac:dyDescent="0.3">
      <c r="B26" s="244"/>
      <c r="C26" s="76" t="s">
        <v>95</v>
      </c>
      <c r="D26" s="245">
        <f>D23+D25</f>
        <v>0</v>
      </c>
      <c r="E26" s="17"/>
      <c r="H26" s="17"/>
      <c r="I26" s="17"/>
      <c r="J26" s="17"/>
      <c r="K26" s="17"/>
      <c r="L26" s="17"/>
      <c r="M26" s="17"/>
    </row>
    <row r="27" spans="2:13" x14ac:dyDescent="0.25">
      <c r="H27" s="17"/>
      <c r="I27" s="17"/>
      <c r="J27" s="17"/>
      <c r="K27" s="17"/>
      <c r="L27" s="17"/>
      <c r="M27" s="17"/>
    </row>
    <row r="28" spans="2:13" x14ac:dyDescent="0.25">
      <c r="F28" s="17"/>
      <c r="G28" s="17"/>
      <c r="H28" s="17"/>
      <c r="I28" s="17"/>
      <c r="J28" s="17"/>
      <c r="K28" s="17"/>
      <c r="L28" s="17"/>
      <c r="M28" s="17"/>
    </row>
    <row r="29" spans="2:13" x14ac:dyDescent="0.25">
      <c r="F29" s="17"/>
      <c r="G29" s="17"/>
      <c r="H29" s="17"/>
      <c r="I29" s="17"/>
      <c r="J29" s="17"/>
      <c r="K29" s="17"/>
      <c r="L29" s="17"/>
      <c r="M29" s="17"/>
    </row>
    <row r="30" spans="2:13" x14ac:dyDescent="0.25">
      <c r="F30" s="17"/>
      <c r="G30" s="17"/>
      <c r="H30" s="17"/>
      <c r="I30" s="17"/>
      <c r="J30" s="17"/>
      <c r="K30" s="17"/>
      <c r="L30" s="17"/>
      <c r="M30" s="17"/>
    </row>
    <row r="31" spans="2:13" x14ac:dyDescent="0.25">
      <c r="G31" s="17"/>
      <c r="H31" s="17"/>
      <c r="I31" s="17"/>
      <c r="J31" s="17"/>
      <c r="K31" s="17"/>
      <c r="L31" s="17"/>
      <c r="M31" s="17"/>
    </row>
    <row r="32" spans="2:13" x14ac:dyDescent="0.25">
      <c r="G32" s="17"/>
      <c r="H32" s="17"/>
      <c r="I32" s="17"/>
      <c r="J32" s="17"/>
      <c r="K32" s="17"/>
      <c r="L32" s="17"/>
      <c r="M32" s="17"/>
    </row>
    <row r="33" spans="7:13" x14ac:dyDescent="0.25">
      <c r="G33" s="17"/>
      <c r="H33" s="17"/>
      <c r="I33" s="17"/>
      <c r="J33" s="17"/>
      <c r="K33" s="17"/>
      <c r="L33" s="17"/>
      <c r="M33" s="17"/>
    </row>
  </sheetData>
  <sheetProtection algorithmName="SHA-512" hashValue="gP5bqEIuk52ENtwvXzTzV1TjfYCFiyNDp6jqkFYn9s/uEUUT1KhdJc19mXk/qu9sCZCJhft0Up/N5ywUQxm0IQ==" saltValue="NcWZK91wReoFzPy3/OQkFQ==" spinCount="100000" sheet="1" formatCells="0" selectLockedCells="1"/>
  <mergeCells count="10">
    <mergeCell ref="A1:M1"/>
    <mergeCell ref="G4:M4"/>
    <mergeCell ref="G5:M5"/>
    <mergeCell ref="G6:M6"/>
    <mergeCell ref="G7:M7"/>
    <mergeCell ref="G11:M11"/>
    <mergeCell ref="G12:M12"/>
    <mergeCell ref="G13:M13"/>
    <mergeCell ref="G14:M14"/>
    <mergeCell ref="G15:M15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3"/>
  <sheetViews>
    <sheetView showGridLines="0" workbookViewId="0">
      <selection activeCell="B3" sqref="B3"/>
    </sheetView>
  </sheetViews>
  <sheetFormatPr defaultRowHeight="15" x14ac:dyDescent="0.25"/>
  <cols>
    <col min="1" max="1" width="11.5703125" style="1" customWidth="1"/>
    <col min="2" max="2" width="28.5703125" style="1" customWidth="1"/>
    <col min="3" max="3" width="11.85546875" style="1" customWidth="1"/>
    <col min="4" max="4" width="15" style="1" customWidth="1"/>
    <col min="5" max="5" width="6.42578125" style="1" customWidth="1"/>
    <col min="6" max="6" width="2.5703125" style="1" customWidth="1"/>
    <col min="7" max="16384" width="9.140625" style="1"/>
  </cols>
  <sheetData>
    <row r="1" spans="1:13" ht="23.25" x14ac:dyDescent="0.35">
      <c r="A1" s="451" t="s">
        <v>73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ht="23.25" x14ac:dyDescent="0.3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6.5" customHeight="1" thickBot="1" x14ac:dyDescent="0.4">
      <c r="A3" s="241" t="s">
        <v>74</v>
      </c>
      <c r="B3" s="260" t="str">
        <f>'Detailed Budget'!$C$4</f>
        <v>Dr. John Doe</v>
      </c>
      <c r="C3" s="240"/>
      <c r="D3" s="240"/>
      <c r="E3" s="240"/>
      <c r="F3" s="240"/>
      <c r="G3" s="242" t="s">
        <v>75</v>
      </c>
      <c r="H3" s="240"/>
      <c r="I3" s="240"/>
      <c r="J3" s="240"/>
      <c r="K3" s="240"/>
      <c r="L3" s="240"/>
      <c r="M3" s="240"/>
    </row>
    <row r="4" spans="1:13" ht="16.149999999999999" customHeight="1" thickBot="1" x14ac:dyDescent="0.4">
      <c r="A4" s="241" t="s">
        <v>76</v>
      </c>
      <c r="B4" s="256"/>
      <c r="C4" s="240"/>
      <c r="D4" s="240"/>
      <c r="E4" s="240"/>
      <c r="F4" s="240"/>
      <c r="G4" s="452"/>
      <c r="H4" s="452"/>
      <c r="I4" s="452"/>
      <c r="J4" s="452"/>
      <c r="K4" s="452"/>
      <c r="L4" s="452"/>
      <c r="M4" s="452"/>
    </row>
    <row r="5" spans="1:13" ht="16.149999999999999" customHeight="1" thickBot="1" x14ac:dyDescent="0.3">
      <c r="A5" s="241" t="s">
        <v>77</v>
      </c>
      <c r="B5" s="256"/>
      <c r="G5" s="453"/>
      <c r="H5" s="453"/>
      <c r="I5" s="453"/>
      <c r="J5" s="453"/>
      <c r="K5" s="453"/>
      <c r="L5" s="453"/>
      <c r="M5" s="453"/>
    </row>
    <row r="6" spans="1:13" ht="16.899999999999999" customHeight="1" thickBot="1" x14ac:dyDescent="0.3">
      <c r="A6" s="241" t="s">
        <v>105</v>
      </c>
      <c r="B6" s="261">
        <v>5</v>
      </c>
      <c r="G6" s="453"/>
      <c r="H6" s="453"/>
      <c r="I6" s="453"/>
      <c r="J6" s="453"/>
      <c r="K6" s="453"/>
      <c r="L6" s="453"/>
      <c r="M6" s="453"/>
    </row>
    <row r="7" spans="1:13" ht="15.75" thickBot="1" x14ac:dyDescent="0.3">
      <c r="G7" s="453"/>
      <c r="H7" s="453"/>
      <c r="I7" s="453"/>
      <c r="J7" s="453"/>
      <c r="K7" s="453"/>
      <c r="L7" s="453"/>
      <c r="M7" s="453"/>
    </row>
    <row r="8" spans="1:13" x14ac:dyDescent="0.25">
      <c r="G8" s="17"/>
      <c r="H8" s="17"/>
      <c r="I8" s="17"/>
      <c r="J8" s="17"/>
      <c r="K8" s="17"/>
      <c r="L8" s="17"/>
      <c r="M8" s="17"/>
    </row>
    <row r="9" spans="1:13" ht="15.75" thickBot="1" x14ac:dyDescent="0.3">
      <c r="F9" s="262"/>
      <c r="H9" s="17"/>
      <c r="I9" s="17"/>
      <c r="J9" s="17"/>
      <c r="K9" s="17"/>
      <c r="L9" s="17"/>
    </row>
    <row r="10" spans="1:13" ht="15.75" thickBot="1" x14ac:dyDescent="0.3">
      <c r="B10" s="244" t="s">
        <v>1</v>
      </c>
      <c r="C10" s="242">
        <v>61001</v>
      </c>
      <c r="D10" s="245">
        <f>ROUND('Detailed Budget'!O17+'Detailed Budget'!O23+'Detailed Budget'!O29+'Detailed Budget'!O35+'Add''l Personnel'!O13+'Add''l Personnel'!O19+'Add''l Personnel'!O25+'Add''l Personnel'!O31,0)</f>
        <v>0</v>
      </c>
      <c r="E10" s="17"/>
      <c r="G10" s="1" t="s">
        <v>96</v>
      </c>
    </row>
    <row r="11" spans="1:13" ht="15.75" thickBot="1" x14ac:dyDescent="0.3">
      <c r="B11" s="244" t="s">
        <v>2</v>
      </c>
      <c r="C11" s="242">
        <v>61002</v>
      </c>
      <c r="D11" s="245">
        <f>'Detailed Budget'!$O$41</f>
        <v>0</v>
      </c>
      <c r="E11" s="17"/>
      <c r="G11" s="452"/>
      <c r="H11" s="452"/>
      <c r="I11" s="452"/>
      <c r="J11" s="452"/>
      <c r="K11" s="452"/>
      <c r="L11" s="452"/>
      <c r="M11" s="452"/>
    </row>
    <row r="12" spans="1:13" ht="15.75" thickBot="1" x14ac:dyDescent="0.3">
      <c r="B12" s="244" t="s">
        <v>0</v>
      </c>
      <c r="C12" s="242">
        <v>61003</v>
      </c>
      <c r="D12" s="246">
        <f>ROUND('Detailed Budget'!O51+'Detailed Budget'!O57+'Add''l Personnel'!O41+'Add''l Personnel'!O47+'Add''l Personnel'!O53,0)</f>
        <v>0</v>
      </c>
      <c r="E12" s="17"/>
      <c r="G12" s="453"/>
      <c r="H12" s="453"/>
      <c r="I12" s="453"/>
      <c r="J12" s="453"/>
      <c r="K12" s="453"/>
      <c r="L12" s="453"/>
      <c r="M12" s="453"/>
    </row>
    <row r="13" spans="1:13" ht="15.75" thickBot="1" x14ac:dyDescent="0.3">
      <c r="B13" s="244" t="s">
        <v>78</v>
      </c>
      <c r="C13" s="242">
        <v>61004</v>
      </c>
      <c r="D13" s="245">
        <f>ROUND('Detailed Budget'!O63+'Add''l Personnel'!O60,0)</f>
        <v>0</v>
      </c>
      <c r="E13" s="17"/>
      <c r="G13" s="453"/>
      <c r="H13" s="453"/>
      <c r="I13" s="453"/>
      <c r="J13" s="453"/>
      <c r="K13" s="453"/>
      <c r="L13" s="453"/>
      <c r="M13" s="453"/>
    </row>
    <row r="14" spans="1:13" ht="15.75" thickBot="1" x14ac:dyDescent="0.3">
      <c r="B14" s="244" t="s">
        <v>79</v>
      </c>
      <c r="C14" s="242">
        <v>61005</v>
      </c>
      <c r="D14" s="245">
        <f>'Detailed Budget'!$O$71</f>
        <v>0</v>
      </c>
      <c r="E14" s="17"/>
      <c r="G14" s="453"/>
      <c r="H14" s="453"/>
      <c r="I14" s="453"/>
      <c r="J14" s="453"/>
      <c r="K14" s="453"/>
      <c r="L14" s="453"/>
      <c r="M14" s="453"/>
    </row>
    <row r="15" spans="1:13" ht="15.75" thickBot="1" x14ac:dyDescent="0.3">
      <c r="B15" s="244" t="s">
        <v>80</v>
      </c>
      <c r="C15" s="242">
        <v>61006</v>
      </c>
      <c r="D15" s="247">
        <f>ROUND('Detailed Budget'!O86+'Detailed Budget'!O94+'Detailed Budget'!O97+'Detailed Budget'!O103+'Detailed Budget'!O109+'Detailed Budget'!O118,0)</f>
        <v>0</v>
      </c>
      <c r="E15" s="17"/>
      <c r="G15" s="264"/>
      <c r="H15" s="264"/>
      <c r="I15" s="264"/>
      <c r="J15" s="264"/>
      <c r="K15" s="264"/>
      <c r="L15" s="264"/>
    </row>
    <row r="16" spans="1:13" ht="15.75" thickBot="1" x14ac:dyDescent="0.3">
      <c r="B16" s="248" t="s">
        <v>81</v>
      </c>
      <c r="C16" s="249" t="s">
        <v>82</v>
      </c>
      <c r="D16" s="257">
        <f>ROUND('Detailed Budget'!O119-'Detailed Budget'!O106,0)</f>
        <v>0</v>
      </c>
      <c r="E16" s="17"/>
      <c r="G16" s="17"/>
      <c r="H16" s="17"/>
      <c r="I16" s="17"/>
      <c r="J16" s="17"/>
      <c r="K16" s="17"/>
      <c r="L16" s="17"/>
      <c r="M16" s="17"/>
    </row>
    <row r="17" spans="2:13" ht="15.75" thickBot="1" x14ac:dyDescent="0.3">
      <c r="B17" s="244" t="s">
        <v>83</v>
      </c>
      <c r="C17" s="242">
        <v>61007</v>
      </c>
      <c r="D17" s="245">
        <f>'Detailed Budget'!$O$83</f>
        <v>0</v>
      </c>
      <c r="E17" s="17"/>
      <c r="G17" s="17"/>
      <c r="H17" s="17"/>
      <c r="I17" s="17"/>
      <c r="J17" s="17"/>
      <c r="K17" s="17"/>
      <c r="L17" s="17"/>
      <c r="M17" s="17"/>
    </row>
    <row r="18" spans="2:13" ht="15.75" thickBot="1" x14ac:dyDescent="0.3">
      <c r="B18" s="244" t="s">
        <v>84</v>
      </c>
      <c r="C18" s="242">
        <v>61009</v>
      </c>
      <c r="D18" s="250">
        <f>'Detailed Budget'!$O$79</f>
        <v>0</v>
      </c>
      <c r="E18" s="17"/>
      <c r="G18" s="17"/>
      <c r="H18" s="17"/>
      <c r="I18" s="17"/>
      <c r="J18" s="17"/>
      <c r="K18" s="17"/>
      <c r="L18" s="17"/>
      <c r="M18" s="17"/>
    </row>
    <row r="19" spans="2:13" ht="15.75" thickBot="1" x14ac:dyDescent="0.3">
      <c r="B19" s="244" t="s">
        <v>85</v>
      </c>
      <c r="C19" s="242">
        <v>61012</v>
      </c>
      <c r="D19" s="250">
        <f>'Detailed Budget'!$O$106</f>
        <v>0</v>
      </c>
      <c r="E19" s="17"/>
      <c r="G19" s="17"/>
      <c r="H19" s="17"/>
      <c r="I19" s="17"/>
      <c r="J19" s="17"/>
      <c r="K19" s="17"/>
      <c r="L19" s="17"/>
      <c r="M19" s="17"/>
    </row>
    <row r="20" spans="2:13" ht="15.75" thickBot="1" x14ac:dyDescent="0.3">
      <c r="B20" s="244" t="s">
        <v>86</v>
      </c>
      <c r="C20" s="242">
        <v>61014</v>
      </c>
      <c r="D20" s="245">
        <f>'Detailed Budget'!$O$144</f>
        <v>0</v>
      </c>
      <c r="E20" s="17"/>
      <c r="G20" s="144"/>
      <c r="H20" s="144"/>
      <c r="I20" s="144"/>
      <c r="J20" s="144"/>
      <c r="K20" s="17"/>
      <c r="L20" s="17"/>
      <c r="M20" s="17"/>
    </row>
    <row r="21" spans="2:13" ht="15.75" thickBot="1" x14ac:dyDescent="0.3">
      <c r="B21" s="258" t="s">
        <v>87</v>
      </c>
      <c r="C21" s="259" t="s">
        <v>88</v>
      </c>
      <c r="D21" s="245">
        <v>0</v>
      </c>
      <c r="E21" s="17"/>
      <c r="G21" s="17"/>
      <c r="H21" s="17"/>
      <c r="I21" s="17"/>
      <c r="J21" s="17"/>
      <c r="K21" s="17"/>
      <c r="L21" s="17"/>
      <c r="M21" s="17"/>
    </row>
    <row r="22" spans="2:13" ht="15.75" thickBot="1" x14ac:dyDescent="0.3">
      <c r="B22" s="248" t="s">
        <v>89</v>
      </c>
      <c r="C22" s="249" t="s">
        <v>90</v>
      </c>
      <c r="D22" s="250">
        <f>'Detailed Budget'!$O$143</f>
        <v>0</v>
      </c>
      <c r="E22" s="17"/>
      <c r="G22" s="17"/>
      <c r="H22" s="17"/>
      <c r="I22" s="17"/>
      <c r="J22" s="17"/>
      <c r="K22" s="17"/>
      <c r="L22" s="17"/>
      <c r="M22" s="17"/>
    </row>
    <row r="23" spans="2:13" ht="15.75" thickBot="1" x14ac:dyDescent="0.3">
      <c r="B23" s="244"/>
      <c r="C23" s="76" t="s">
        <v>91</v>
      </c>
      <c r="D23" s="245">
        <f>D10+D11+D12+D13+D14+D15+D17+D18+D19+D20</f>
        <v>0</v>
      </c>
      <c r="E23" s="17"/>
      <c r="G23" s="17"/>
      <c r="H23" s="17"/>
      <c r="I23" s="17"/>
      <c r="J23" s="17"/>
      <c r="K23" s="17"/>
      <c r="L23" s="17"/>
      <c r="M23" s="17"/>
    </row>
    <row r="24" spans="2:13" ht="15.75" thickBot="1" x14ac:dyDescent="0.3">
      <c r="B24" s="244" t="s">
        <v>92</v>
      </c>
      <c r="C24" s="76" t="s">
        <v>93</v>
      </c>
      <c r="D24" s="245">
        <f>D23-D16-D18-D19-D22</f>
        <v>0</v>
      </c>
      <c r="E24" s="17"/>
      <c r="G24" s="17"/>
      <c r="H24" s="17"/>
      <c r="I24" s="17"/>
      <c r="J24" s="17"/>
      <c r="K24" s="17"/>
      <c r="L24" s="17"/>
      <c r="M24" s="17"/>
    </row>
    <row r="25" spans="2:13" ht="15.75" thickBot="1" x14ac:dyDescent="0.3">
      <c r="B25" s="244" t="s">
        <v>94</v>
      </c>
      <c r="C25" s="242">
        <v>61015</v>
      </c>
      <c r="D25" s="253">
        <f>ROUND(D24*E25,0)</f>
        <v>0</v>
      </c>
      <c r="E25" s="254">
        <f>'Detailed Budget'!$O$8</f>
        <v>0.56000000000000005</v>
      </c>
      <c r="G25" s="17"/>
      <c r="H25" s="17"/>
      <c r="I25" s="17"/>
      <c r="J25" s="17"/>
      <c r="K25" s="17"/>
      <c r="L25" s="17"/>
      <c r="M25" s="17"/>
    </row>
    <row r="26" spans="2:13" ht="15.75" thickBot="1" x14ac:dyDescent="0.3">
      <c r="B26" s="244"/>
      <c r="C26" s="76" t="s">
        <v>95</v>
      </c>
      <c r="D26" s="245">
        <f>D23+D25</f>
        <v>0</v>
      </c>
      <c r="E26" s="17"/>
      <c r="G26" s="17"/>
      <c r="H26" s="17"/>
      <c r="I26" s="17"/>
      <c r="J26" s="17"/>
      <c r="K26" s="17"/>
      <c r="L26" s="17"/>
      <c r="M26" s="17"/>
    </row>
    <row r="27" spans="2:13" x14ac:dyDescent="0.25">
      <c r="G27" s="17"/>
      <c r="H27" s="17"/>
      <c r="I27" s="17"/>
      <c r="J27" s="17"/>
      <c r="K27" s="17"/>
      <c r="L27" s="17"/>
      <c r="M27" s="17"/>
    </row>
    <row r="28" spans="2:13" x14ac:dyDescent="0.25">
      <c r="G28" s="17"/>
      <c r="H28" s="17"/>
      <c r="I28" s="17"/>
      <c r="J28" s="17"/>
      <c r="K28" s="17"/>
      <c r="L28" s="17"/>
      <c r="M28" s="17"/>
    </row>
    <row r="29" spans="2:13" x14ac:dyDescent="0.25">
      <c r="G29" s="17"/>
      <c r="H29" s="17"/>
      <c r="I29" s="17"/>
      <c r="J29" s="17"/>
      <c r="K29" s="17"/>
      <c r="L29" s="17"/>
      <c r="M29" s="17"/>
    </row>
    <row r="30" spans="2:13" x14ac:dyDescent="0.25">
      <c r="G30" s="17"/>
      <c r="H30" s="17"/>
      <c r="I30" s="17"/>
      <c r="J30" s="17"/>
      <c r="K30" s="17"/>
      <c r="L30" s="17"/>
      <c r="M30" s="17"/>
    </row>
    <row r="31" spans="2:13" x14ac:dyDescent="0.25">
      <c r="G31" s="17"/>
      <c r="H31" s="17"/>
      <c r="I31" s="17"/>
      <c r="J31" s="17"/>
      <c r="K31" s="17"/>
      <c r="L31" s="17"/>
      <c r="M31" s="17"/>
    </row>
    <row r="32" spans="2:13" x14ac:dyDescent="0.25">
      <c r="G32" s="17"/>
      <c r="H32" s="17"/>
      <c r="I32" s="17"/>
      <c r="J32" s="17"/>
      <c r="K32" s="17"/>
      <c r="L32" s="17"/>
      <c r="M32" s="17"/>
    </row>
    <row r="33" spans="7:13" x14ac:dyDescent="0.25">
      <c r="G33" s="17"/>
      <c r="H33" s="17"/>
      <c r="I33" s="17"/>
      <c r="J33" s="17"/>
      <c r="K33" s="17"/>
      <c r="L33" s="17"/>
      <c r="M33" s="17"/>
    </row>
  </sheetData>
  <sheetProtection algorithmName="SHA-512" hashValue="FngaNWBK8mxQtEHQAUO56oFQ1z1LV785xYVRVbM34wKumXTR7Jnz3J9zoaLMX6Tz0lfj6MjTkCSzkpt3uo/1Cw==" saltValue="mJG9p+nWEf6BILP453LDnw==" spinCount="100000" sheet="1" formatCells="0" selectLockedCells="1"/>
  <mergeCells count="9">
    <mergeCell ref="G11:M11"/>
    <mergeCell ref="G12:M12"/>
    <mergeCell ref="G13:M13"/>
    <mergeCell ref="G14:M14"/>
    <mergeCell ref="A1:M1"/>
    <mergeCell ref="G4:M4"/>
    <mergeCell ref="G5:M5"/>
    <mergeCell ref="G6:M6"/>
    <mergeCell ref="G7:M7"/>
  </mergeCells>
  <phoneticPr fontId="44" type="noConversion"/>
  <pageMargins left="0.17" right="0.26" top="0.75" bottom="0.75" header="0.3" footer="0.3"/>
  <pageSetup scale="95" orientation="landscape" r:id="rId1"/>
  <headerFooter>
    <oddHeader>&amp;R&amp;D</oddHeader>
  </headerFooter>
  <ignoredErrors>
    <ignoredError sqref="B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Instructions</vt:lpstr>
      <vt:lpstr>Detailed Budget</vt:lpstr>
      <vt:lpstr>Add'l Personnel</vt:lpstr>
      <vt:lpstr>Year 1</vt:lpstr>
      <vt:lpstr>Year 2</vt:lpstr>
      <vt:lpstr>Year 3</vt:lpstr>
      <vt:lpstr>Year 4</vt:lpstr>
      <vt:lpstr>Year 5</vt:lpstr>
      <vt:lpstr>'Add''l Personnel'!Print_Area</vt:lpstr>
      <vt:lpstr>'Detailed Budget'!Print_Area</vt:lpstr>
    </vt:vector>
  </TitlesOfParts>
  <Company>UTHSC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La, Frank H</cp:lastModifiedBy>
  <cp:lastPrinted>2018-10-09T18:47:15Z</cp:lastPrinted>
  <dcterms:created xsi:type="dcterms:W3CDTF">2011-09-07T17:11:06Z</dcterms:created>
  <dcterms:modified xsi:type="dcterms:W3CDTF">2019-12-04T21:09:40Z</dcterms:modified>
</cp:coreProperties>
</file>